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415" windowHeight="4965" activeTab="0"/>
  </bookViews>
  <sheets>
    <sheet name="Data" sheetId="1" r:id="rId1"/>
    <sheet name="Report" sheetId="2" r:id="rId2"/>
    <sheet name="Chart" sheetId="3" r:id="rId3"/>
    <sheet name="Results Table" sheetId="4" r:id="rId4"/>
    <sheet name="Methods Table" sheetId="5" r:id="rId5"/>
  </sheets>
  <definedNames>
    <definedName name="Created_by_CBPredictor" localSheetId="2">"Chart created by CB Predictor"</definedName>
    <definedName name="Created_by_CBPredictor" localSheetId="4">"Methods Table created by CB Predictor"</definedName>
    <definedName name="Created_by_CBPredictor" localSheetId="1">"Report created by CB Predictor"</definedName>
    <definedName name="Created_by_CBPredictor" localSheetId="3">"Results Table created by CB Predictor"</definedName>
    <definedName name="_xlnm.Print_Area" localSheetId="2">'Chart'!$A$1:$I$22</definedName>
    <definedName name="_xlnm.Print_Area" localSheetId="1">'Report'!$A$1:$H$108</definedName>
    <definedName name="ZCBF_Columns" localSheetId="0" hidden="1">"yes"</definedName>
    <definedName name="ZCBF_Dates" localSheetId="0" hidden="1">"yes"</definedName>
    <definedName name="ZCBF_Headers" localSheetId="0" hidden="1">"yes"</definedName>
    <definedName name="ZCBF_Interval" localSheetId="0" hidden="1">"periods"</definedName>
    <definedName name="ZCBF_PasteColumns" localSheetId="0" hidden="1">"no"</definedName>
    <definedName name="ZCBF_PasteRange" localSheetId="0" hidden="1">'Data'!$A$52</definedName>
    <definedName name="ZCBF_Period" localSheetId="0" hidden="1">"12"</definedName>
    <definedName name="ZCBF_Range" localSheetId="0" hidden="1">'Data'!$A$3:$B$51</definedName>
    <definedName name="ZCBF_Title" localSheetId="0" hidden="1">"="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<sst xmlns="http://schemas.openxmlformats.org/spreadsheetml/2006/main" count="476" uniqueCount="138">
  <si>
    <t>Monthly stereo sales (in $1,000s)</t>
  </si>
  <si>
    <t>Month</t>
  </si>
  <si>
    <t>Sales</t>
  </si>
  <si>
    <t>Report</t>
  </si>
  <si>
    <t>Created: 9/24/02 at 11:16:56 AM</t>
  </si>
  <si>
    <t xml:space="preserve">Summary: </t>
  </si>
  <si>
    <t>Number of series: 1</t>
  </si>
  <si>
    <t>Periods to forecast: 12</t>
  </si>
  <si>
    <t>Seasonality: 12 periods</t>
  </si>
  <si>
    <t>Error Measure: RMSE</t>
  </si>
  <si>
    <t>Series: Sales</t>
  </si>
  <si>
    <t>Range: B4:B51</t>
  </si>
  <si>
    <t>Method: Seasonal Additive</t>
  </si>
  <si>
    <t xml:space="preserve">Parameters: </t>
  </si>
  <si>
    <t>Alpha:  0.288</t>
  </si>
  <si>
    <t>Gamma:  0.001</t>
  </si>
  <si>
    <t>Error: 28.299</t>
  </si>
  <si>
    <t>Series Statistics:</t>
  </si>
  <si>
    <t>Mean: 182.6666667</t>
  </si>
  <si>
    <t>Std. Dev.: 31.92033523</t>
  </si>
  <si>
    <t>Minimum: 109</t>
  </si>
  <si>
    <t>Maximum: 254</t>
  </si>
  <si>
    <t>Ljung-Box: 28.7032</t>
  </si>
  <si>
    <t xml:space="preserve">Forecast: </t>
  </si>
  <si>
    <t>Date</t>
  </si>
  <si>
    <t>Lower: 5%</t>
  </si>
  <si>
    <t>Forecast</t>
  </si>
  <si>
    <t>Upper: 95%</t>
  </si>
  <si>
    <t>Data</t>
  </si>
  <si>
    <t>Fitted</t>
  </si>
  <si>
    <t xml:space="preserve">Method Errors: </t>
  </si>
  <si>
    <t>Method</t>
  </si>
  <si>
    <t>RMSE</t>
  </si>
  <si>
    <t>MAD</t>
  </si>
  <si>
    <t>MAPE</t>
  </si>
  <si>
    <t xml:space="preserve">Best: </t>
  </si>
  <si>
    <t>Seasonal Additive</t>
  </si>
  <si>
    <t>2nd:</t>
  </si>
  <si>
    <t>Holt-Winters' Additive</t>
  </si>
  <si>
    <t>3rd:</t>
  </si>
  <si>
    <t>Seasonal Multiplicative</t>
  </si>
  <si>
    <t>4th:</t>
  </si>
  <si>
    <t>Holt-Winters' Multiplicative</t>
  </si>
  <si>
    <t>5th:</t>
  </si>
  <si>
    <t>Single Exponential Smoothing</t>
  </si>
  <si>
    <t>6th:</t>
  </si>
  <si>
    <t>Single Moving Average</t>
  </si>
  <si>
    <t>7th:</t>
  </si>
  <si>
    <t>Double Exponential Smoothing</t>
  </si>
  <si>
    <t>8th:</t>
  </si>
  <si>
    <t>Double Moving Average</t>
  </si>
  <si>
    <t xml:space="preserve">Method Statistics: </t>
  </si>
  <si>
    <t>Durbin-Watson</t>
  </si>
  <si>
    <t>Theil's U</t>
  </si>
  <si>
    <t xml:space="preserve">Method Parameters: </t>
  </si>
  <si>
    <t>Parameter</t>
  </si>
  <si>
    <t>Value</t>
  </si>
  <si>
    <t>Alpha</t>
  </si>
  <si>
    <t>Gamma</t>
  </si>
  <si>
    <t>Beta</t>
  </si>
  <si>
    <t>Periods</t>
  </si>
  <si>
    <t>Charts</t>
  </si>
  <si>
    <t>Created: 9/24/02 at 11:16:57 AM</t>
  </si>
  <si>
    <t>Results Table</t>
  </si>
  <si>
    <t>Series</t>
  </si>
  <si>
    <t>Historical Data</t>
  </si>
  <si>
    <t>Residuals</t>
  </si>
  <si>
    <t>Apr-95</t>
  </si>
  <si>
    <t>Apr-96</t>
  </si>
  <si>
    <t>Apr-97</t>
  </si>
  <si>
    <t>Apr-98</t>
  </si>
  <si>
    <t>Apr-99</t>
  </si>
  <si>
    <t>Aug-95</t>
  </si>
  <si>
    <t>Aug-96</t>
  </si>
  <si>
    <t>Aug-97</t>
  </si>
  <si>
    <t>Aug-98</t>
  </si>
  <si>
    <t>Aug-99</t>
  </si>
  <si>
    <t>Dec-95</t>
  </si>
  <si>
    <t>Dec-96</t>
  </si>
  <si>
    <t>Dec-97</t>
  </si>
  <si>
    <t>Dec-98</t>
  </si>
  <si>
    <t>Dec-99</t>
  </si>
  <si>
    <t>Feb-95</t>
  </si>
  <si>
    <t>Feb-96</t>
  </si>
  <si>
    <t>Feb-97</t>
  </si>
  <si>
    <t>Feb-98</t>
  </si>
  <si>
    <t>Feb-99</t>
  </si>
  <si>
    <t>Jan-95</t>
  </si>
  <si>
    <t>Jan-96</t>
  </si>
  <si>
    <t>Jan-97</t>
  </si>
  <si>
    <t>Jan-98</t>
  </si>
  <si>
    <t>Jan-99</t>
  </si>
  <si>
    <t>Jul-95</t>
  </si>
  <si>
    <t>Jul-96</t>
  </si>
  <si>
    <t>Jul-97</t>
  </si>
  <si>
    <t>Jul-98</t>
  </si>
  <si>
    <t>Jul-99</t>
  </si>
  <si>
    <t>Jun-95</t>
  </si>
  <si>
    <t>Jun-96</t>
  </si>
  <si>
    <t>Jun-97</t>
  </si>
  <si>
    <t>Jun-98</t>
  </si>
  <si>
    <t>Jun-99</t>
  </si>
  <si>
    <t>Mar-95</t>
  </si>
  <si>
    <t>Mar-96</t>
  </si>
  <si>
    <t>Mar-97</t>
  </si>
  <si>
    <t>Mar-98</t>
  </si>
  <si>
    <t>Mar-99</t>
  </si>
  <si>
    <t>May-95</t>
  </si>
  <si>
    <t>May-96</t>
  </si>
  <si>
    <t>May-97</t>
  </si>
  <si>
    <t>May-98</t>
  </si>
  <si>
    <t>May-99</t>
  </si>
  <si>
    <t>Nov-95</t>
  </si>
  <si>
    <t>Nov-96</t>
  </si>
  <si>
    <t>Nov-97</t>
  </si>
  <si>
    <t>Nov-98</t>
  </si>
  <si>
    <t>Nov-99</t>
  </si>
  <si>
    <t>Oct-95</t>
  </si>
  <si>
    <t>Oct-96</t>
  </si>
  <si>
    <t>Oct-97</t>
  </si>
  <si>
    <t>Oct-98</t>
  </si>
  <si>
    <t>Oct-99</t>
  </si>
  <si>
    <t>Sep-95</t>
  </si>
  <si>
    <t>Sep-96</t>
  </si>
  <si>
    <t>Sep-97</t>
  </si>
  <si>
    <t>Sep-98</t>
  </si>
  <si>
    <t>Sep-99</t>
  </si>
  <si>
    <t xml:space="preserve"> Historical Data</t>
  </si>
  <si>
    <t xml:space="preserve"> Lower: 5%</t>
  </si>
  <si>
    <t xml:space="preserve"> Fit &amp; Forecast</t>
  </si>
  <si>
    <t xml:space="preserve"> Upper: 95%</t>
  </si>
  <si>
    <t xml:space="preserve"> Residuals</t>
  </si>
  <si>
    <t>Methods Table</t>
  </si>
  <si>
    <t>Methods</t>
  </si>
  <si>
    <t>Table Items</t>
  </si>
  <si>
    <t>Table Items Data</t>
  </si>
  <si>
    <t>Rank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</si>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</sst>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MS Sans Serif"/>
      <family val="2"/>
    </font>
    <font>
      <sz val="8"/>
      <name val="Arial"/>
      <family val="0"/>
    </font>
    <font>
      <b/>
      <sz val="10"/>
      <name val="MS Sans Serif"/>
      <family val="2"/>
    </font>
    <font>
      <sz val="8"/>
      <name val="Tahoma"/>
      <family val="2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19">
      <alignment/>
      <protection/>
    </xf>
    <xf numFmtId="0" fontId="5" fillId="0" borderId="0" xfId="19" applyFont="1" applyAlignment="1">
      <alignment horizontal="center"/>
      <protection/>
    </xf>
    <xf numFmtId="0" fontId="4" fillId="0" borderId="0" xfId="19" applyAlignment="1">
      <alignment/>
      <protection/>
    </xf>
    <xf numFmtId="0" fontId="4" fillId="0" borderId="0" xfId="19" applyAlignment="1">
      <alignment horizontal="center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right"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NumberFormat="1" applyFont="1" applyFill="1" applyBorder="1" applyAlignment="1">
      <alignment/>
      <protection/>
    </xf>
    <xf numFmtId="0" fontId="0" fillId="0" borderId="1" xfId="19" applyFont="1" applyFill="1" applyBorder="1" applyAlignment="1">
      <alignment/>
      <protection/>
    </xf>
    <xf numFmtId="0" fontId="0" fillId="0" borderId="1" xfId="19" applyNumberFormat="1" applyFont="1" applyFill="1" applyBorder="1" applyAlignment="1">
      <alignment/>
      <protection/>
    </xf>
    <xf numFmtId="0" fontId="1" fillId="0" borderId="2" xfId="19" applyFont="1" applyFill="1" applyBorder="1" applyAlignment="1">
      <alignment horizontal="center"/>
      <protection/>
    </xf>
    <xf numFmtId="0" fontId="4" fillId="0" borderId="0" xfId="19" applyNumberFormat="1" applyBorder="1" applyAlignment="1">
      <alignment/>
      <protection/>
    </xf>
    <xf numFmtId="0" fontId="4" fillId="0" borderId="1" xfId="19" applyNumberFormat="1" applyBorder="1" applyAlignment="1">
      <alignment/>
      <protection/>
    </xf>
    <xf numFmtId="0" fontId="4" fillId="0" borderId="3" xfId="19" applyBorder="1" applyAlignment="1">
      <alignment horizontal="center"/>
      <protection/>
    </xf>
    <xf numFmtId="0" fontId="4" fillId="0" borderId="4" xfId="19" applyBorder="1" applyAlignment="1">
      <alignment horizontal="centerContinuous"/>
      <protection/>
    </xf>
    <xf numFmtId="0" fontId="7" fillId="0" borderId="5" xfId="19" applyFont="1" applyBorder="1" applyAlignment="1">
      <alignment horizontal="centerContinuous"/>
      <protection/>
    </xf>
    <xf numFmtId="0" fontId="4" fillId="0" borderId="6" xfId="19" applyBorder="1" applyAlignment="1">
      <alignment horizontal="center"/>
      <protection/>
    </xf>
    <xf numFmtId="17" fontId="4" fillId="0" borderId="7" xfId="19" applyNumberFormat="1" applyBorder="1" applyAlignment="1">
      <alignment/>
      <protection/>
    </xf>
    <xf numFmtId="17" fontId="4" fillId="0" borderId="8" xfId="19" applyNumberFormat="1" applyBorder="1" applyAlignment="1">
      <alignment/>
      <protection/>
    </xf>
    <xf numFmtId="0" fontId="4" fillId="0" borderId="9" xfId="19" applyBorder="1" applyAlignment="1">
      <alignment horizontal="centerContinuous"/>
      <protection/>
    </xf>
    <xf numFmtId="0" fontId="4" fillId="0" borderId="10" xfId="19" applyBorder="1" applyAlignment="1">
      <alignment horizontal="center"/>
      <protection/>
    </xf>
    <xf numFmtId="0" fontId="4" fillId="0" borderId="11" xfId="19" applyNumberFormat="1" applyBorder="1" applyAlignment="1">
      <alignment/>
      <protection/>
    </xf>
    <xf numFmtId="0" fontId="4" fillId="0" borderId="12" xfId="19" applyNumberFormat="1" applyBorder="1" applyAlignment="1">
      <alignment/>
      <protection/>
    </xf>
    <xf numFmtId="10" fontId="0" fillId="0" borderId="0" xfId="19" applyNumberFormat="1" applyFont="1" applyFill="1" applyBorder="1" applyAlignment="1">
      <alignment/>
      <protection/>
    </xf>
    <xf numFmtId="10" fontId="0" fillId="0" borderId="1" xfId="19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"/>
    </xf>
    <xf numFmtId="17" fontId="0" fillId="0" borderId="7" xfId="0" applyNumberFormat="1" applyBorder="1" applyAlignment="1">
      <alignment/>
    </xf>
    <xf numFmtId="17" fontId="0" fillId="0" borderId="8" xfId="0" applyNumberFormat="1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19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PORT" xfId="19"/>
    <cellStyle name="Percent" xfId="20"/>
  </cellStyles>
  <dxfs count="2">
    <dxf>
      <font>
        <b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Data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</c:numLit>
          </c:cat>
          <c:val>
            <c:numLit>
              <c:ptCount val="6"/>
              <c:pt idx="0">
                <c:v>50</c:v>
              </c:pt>
              <c:pt idx="1">
                <c:v>70</c:v>
              </c:pt>
              <c:pt idx="2">
                <c:v>55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</c:numLit>
          </c:val>
          <c:smooth val="0"/>
        </c:ser>
        <c:ser>
          <c:idx val="1"/>
          <c:order val="1"/>
          <c:tx>
            <c:v>Fitted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</c:numLit>
          </c:cat>
          <c:val>
            <c:numLit>
              <c:ptCount val="6"/>
              <c:pt idx="0">
                <c:v>60</c:v>
              </c:pt>
              <c:pt idx="1">
                <c:v>60</c:v>
              </c:pt>
              <c:pt idx="2">
                <c:v>60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</c:numLit>
          </c: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</c:numLit>
          </c:cat>
          <c:val>
            <c:numLit>
              <c:ptCount val="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60</c:v>
              </c:pt>
              <c:pt idx="4">
                <c:v>60</c:v>
              </c:pt>
              <c:pt idx="5">
                <c:v>60</c:v>
              </c:pt>
            </c:numLit>
          </c:val>
          <c:smooth val="0"/>
        </c:ser>
        <c:ser>
          <c:idx val="3"/>
          <c:order val="3"/>
          <c:tx>
            <c:v>Upper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</c:numLit>
          </c:cat>
          <c:val>
            <c:numLit>
              <c:ptCount val="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70</c:v>
              </c:pt>
              <c:pt idx="4">
                <c:v>75</c:v>
              </c:pt>
              <c:pt idx="5">
                <c:v>100</c:v>
              </c:pt>
            </c:numLit>
          </c:val>
          <c:smooth val="0"/>
        </c:ser>
        <c:ser>
          <c:idx val="4"/>
          <c:order val="4"/>
          <c:tx>
            <c:v>Lower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</c:numLit>
          </c:cat>
          <c:val>
            <c:numLit>
              <c:ptCount val="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50</c:v>
              </c:pt>
              <c:pt idx="4">
                <c:v>45</c:v>
              </c:pt>
              <c:pt idx="5">
                <c:v>30</c:v>
              </c:pt>
            </c:numLit>
          </c:val>
          <c:smooth val="0"/>
        </c:ser>
        <c:axId val="50793559"/>
        <c:axId val="54488848"/>
      </c:line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88848"/>
        <c:crosses val="autoZero"/>
        <c:auto val="0"/>
        <c:lblOffset val="100"/>
        <c:noMultiLvlLbl val="0"/>
      </c:catAx>
      <c:valAx>
        <c:axId val="54488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793559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625"/>
          <c:w val="0.79925"/>
          <c:h val="0.881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Report!$K$6:$K$65</c:f>
              <c:strCache/>
            </c:strRef>
          </c:cat>
          <c:val>
            <c:numRef>
              <c:f>Report!$L$6:$L$65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Fitted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Report!$K$6:$K$65</c:f>
              <c:strCache/>
            </c:strRef>
          </c:cat>
          <c:val>
            <c:numRef>
              <c:f>Report!$M$6:$M$65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Report!$K$6:$K$65</c:f>
              <c:strCache/>
            </c:strRef>
          </c:cat>
          <c:val>
            <c:numRef>
              <c:f>Report!$N$6:$N$65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Upper: 95%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Report!$K$6:$K$65</c:f>
              <c:strCache/>
            </c:strRef>
          </c:cat>
          <c:val>
            <c:numRef>
              <c:f>Report!$O$6:$O$65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Lower: 5%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Report!$K$6:$K$65</c:f>
              <c:strCache/>
            </c:strRef>
          </c:cat>
          <c:val>
            <c:numRef>
              <c:f>Report!$P$6:$P$65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20637585"/>
        <c:axId val="51520538"/>
      </c:line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auto val="0"/>
        <c:lblOffset val="100"/>
        <c:noMultiLvlLbl val="0"/>
      </c:catAx>
      <c:valAx>
        <c:axId val="51520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crossAx val="20637585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402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625"/>
          <c:w val="0.7995"/>
          <c:h val="0.881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Chart!$K$6:$K$65</c:f>
              <c:strCache>
                <c:ptCount val="60"/>
                <c:pt idx="0">
                  <c:v>Jan-95</c:v>
                </c:pt>
                <c:pt idx="1">
                  <c:v>Feb-95</c:v>
                </c:pt>
                <c:pt idx="2">
                  <c:v>Mar-95</c:v>
                </c:pt>
                <c:pt idx="3">
                  <c:v>Apr-95</c:v>
                </c:pt>
                <c:pt idx="4">
                  <c:v>May-95</c:v>
                </c:pt>
                <c:pt idx="5">
                  <c:v>Jun-95</c:v>
                </c:pt>
                <c:pt idx="6">
                  <c:v>Jul-95</c:v>
                </c:pt>
                <c:pt idx="7">
                  <c:v>Aug-95</c:v>
                </c:pt>
                <c:pt idx="8">
                  <c:v>Sep-95</c:v>
                </c:pt>
                <c:pt idx="9">
                  <c:v>Oct-95</c:v>
                </c:pt>
                <c:pt idx="10">
                  <c:v>Nov-95</c:v>
                </c:pt>
                <c:pt idx="11">
                  <c:v>Dec-95</c:v>
                </c:pt>
                <c:pt idx="12">
                  <c:v>Jan-96</c:v>
                </c:pt>
                <c:pt idx="13">
                  <c:v>Feb-96</c:v>
                </c:pt>
                <c:pt idx="14">
                  <c:v>Mar-96</c:v>
                </c:pt>
                <c:pt idx="15">
                  <c:v>Apr-96</c:v>
                </c:pt>
                <c:pt idx="16">
                  <c:v>May-96</c:v>
                </c:pt>
                <c:pt idx="17">
                  <c:v>Jun-96</c:v>
                </c:pt>
                <c:pt idx="18">
                  <c:v>Jul-96</c:v>
                </c:pt>
                <c:pt idx="19">
                  <c:v>Aug-96</c:v>
                </c:pt>
                <c:pt idx="20">
                  <c:v>Sep-96</c:v>
                </c:pt>
                <c:pt idx="21">
                  <c:v>Oct-96</c:v>
                </c:pt>
                <c:pt idx="22">
                  <c:v>Nov-96</c:v>
                </c:pt>
                <c:pt idx="23">
                  <c:v>Dec-96</c:v>
                </c:pt>
                <c:pt idx="24">
                  <c:v>Jan-97</c:v>
                </c:pt>
                <c:pt idx="25">
                  <c:v>Feb-97</c:v>
                </c:pt>
                <c:pt idx="26">
                  <c:v>Mar-97</c:v>
                </c:pt>
                <c:pt idx="27">
                  <c:v>Apr-97</c:v>
                </c:pt>
                <c:pt idx="28">
                  <c:v>May-97</c:v>
                </c:pt>
                <c:pt idx="29">
                  <c:v>Jun-97</c:v>
                </c:pt>
                <c:pt idx="30">
                  <c:v>Jul-97</c:v>
                </c:pt>
                <c:pt idx="31">
                  <c:v>Aug-97</c:v>
                </c:pt>
                <c:pt idx="32">
                  <c:v>Sep-97</c:v>
                </c:pt>
                <c:pt idx="33">
                  <c:v>Oct-97</c:v>
                </c:pt>
                <c:pt idx="34">
                  <c:v>Nov-97</c:v>
                </c:pt>
                <c:pt idx="35">
                  <c:v>Dec-97</c:v>
                </c:pt>
                <c:pt idx="36">
                  <c:v>Jan-98</c:v>
                </c:pt>
                <c:pt idx="37">
                  <c:v>Feb-98</c:v>
                </c:pt>
                <c:pt idx="38">
                  <c:v>Mar-98</c:v>
                </c:pt>
                <c:pt idx="39">
                  <c:v>Apr-98</c:v>
                </c:pt>
                <c:pt idx="40">
                  <c:v>May-98</c:v>
                </c:pt>
                <c:pt idx="41">
                  <c:v>Jun-98</c:v>
                </c:pt>
                <c:pt idx="42">
                  <c:v>Jul-98</c:v>
                </c:pt>
                <c:pt idx="43">
                  <c:v>Aug-98</c:v>
                </c:pt>
                <c:pt idx="44">
                  <c:v>Sep-98</c:v>
                </c:pt>
                <c:pt idx="45">
                  <c:v>Oct-98</c:v>
                </c:pt>
                <c:pt idx="46">
                  <c:v>Nov-98</c:v>
                </c:pt>
                <c:pt idx="47">
                  <c:v>Dec-98</c:v>
                </c:pt>
                <c:pt idx="48">
                  <c:v>Jan-99</c:v>
                </c:pt>
                <c:pt idx="49">
                  <c:v>Feb-99</c:v>
                </c:pt>
                <c:pt idx="50">
                  <c:v>Mar-99</c:v>
                </c:pt>
                <c:pt idx="51">
                  <c:v>Apr-99</c:v>
                </c:pt>
                <c:pt idx="52">
                  <c:v>May-99</c:v>
                </c:pt>
                <c:pt idx="53">
                  <c:v>Jun-99</c:v>
                </c:pt>
                <c:pt idx="54">
                  <c:v>Jul-99</c:v>
                </c:pt>
                <c:pt idx="55">
                  <c:v>Aug-99</c:v>
                </c:pt>
                <c:pt idx="56">
                  <c:v>Sep-99</c:v>
                </c:pt>
                <c:pt idx="57">
                  <c:v>Oct-99</c:v>
                </c:pt>
                <c:pt idx="58">
                  <c:v>Nov-99</c:v>
                </c:pt>
                <c:pt idx="59">
                  <c:v>Dec-99</c:v>
                </c:pt>
              </c:strCache>
            </c:strRef>
          </c:cat>
          <c:val>
            <c:numRef>
              <c:f>Chart!$L$6:$L$65</c:f>
              <c:numCache>
                <c:ptCount val="60"/>
                <c:pt idx="0">
                  <c:v>226</c:v>
                </c:pt>
                <c:pt idx="1">
                  <c:v>254</c:v>
                </c:pt>
                <c:pt idx="2">
                  <c:v>204</c:v>
                </c:pt>
                <c:pt idx="3">
                  <c:v>193</c:v>
                </c:pt>
                <c:pt idx="4">
                  <c:v>191</c:v>
                </c:pt>
                <c:pt idx="5">
                  <c:v>166</c:v>
                </c:pt>
                <c:pt idx="6">
                  <c:v>175</c:v>
                </c:pt>
                <c:pt idx="7">
                  <c:v>217</c:v>
                </c:pt>
                <c:pt idx="8">
                  <c:v>167</c:v>
                </c:pt>
                <c:pt idx="9">
                  <c:v>192</c:v>
                </c:pt>
                <c:pt idx="10">
                  <c:v>127</c:v>
                </c:pt>
                <c:pt idx="11">
                  <c:v>148</c:v>
                </c:pt>
                <c:pt idx="12">
                  <c:v>184</c:v>
                </c:pt>
                <c:pt idx="13">
                  <c:v>209</c:v>
                </c:pt>
                <c:pt idx="14">
                  <c:v>186</c:v>
                </c:pt>
                <c:pt idx="15">
                  <c:v>188</c:v>
                </c:pt>
                <c:pt idx="16">
                  <c:v>129</c:v>
                </c:pt>
                <c:pt idx="17">
                  <c:v>162</c:v>
                </c:pt>
                <c:pt idx="18">
                  <c:v>210</c:v>
                </c:pt>
                <c:pt idx="19">
                  <c:v>183</c:v>
                </c:pt>
                <c:pt idx="20">
                  <c:v>186</c:v>
                </c:pt>
                <c:pt idx="21">
                  <c:v>229</c:v>
                </c:pt>
                <c:pt idx="22">
                  <c:v>217</c:v>
                </c:pt>
                <c:pt idx="23">
                  <c:v>195</c:v>
                </c:pt>
                <c:pt idx="24">
                  <c:v>144</c:v>
                </c:pt>
                <c:pt idx="25">
                  <c:v>186</c:v>
                </c:pt>
                <c:pt idx="26">
                  <c:v>154</c:v>
                </c:pt>
                <c:pt idx="27">
                  <c:v>127</c:v>
                </c:pt>
                <c:pt idx="28">
                  <c:v>154</c:v>
                </c:pt>
                <c:pt idx="29">
                  <c:v>167</c:v>
                </c:pt>
                <c:pt idx="30">
                  <c:v>109</c:v>
                </c:pt>
                <c:pt idx="31">
                  <c:v>141</c:v>
                </c:pt>
                <c:pt idx="32">
                  <c:v>185</c:v>
                </c:pt>
                <c:pt idx="33">
                  <c:v>148</c:v>
                </c:pt>
                <c:pt idx="34">
                  <c:v>192</c:v>
                </c:pt>
                <c:pt idx="35">
                  <c:v>215</c:v>
                </c:pt>
                <c:pt idx="36">
                  <c:v>240</c:v>
                </c:pt>
                <c:pt idx="37">
                  <c:v>207</c:v>
                </c:pt>
                <c:pt idx="38">
                  <c:v>168</c:v>
                </c:pt>
                <c:pt idx="39">
                  <c:v>165</c:v>
                </c:pt>
                <c:pt idx="40">
                  <c:v>218</c:v>
                </c:pt>
                <c:pt idx="41">
                  <c:v>168</c:v>
                </c:pt>
                <c:pt idx="42">
                  <c:v>179</c:v>
                </c:pt>
                <c:pt idx="43">
                  <c:v>181</c:v>
                </c:pt>
                <c:pt idx="44">
                  <c:v>175</c:v>
                </c:pt>
                <c:pt idx="45">
                  <c:v>185</c:v>
                </c:pt>
                <c:pt idx="46">
                  <c:v>245</c:v>
                </c:pt>
                <c:pt idx="47">
                  <c:v>177</c:v>
                </c:pt>
              </c:numCache>
            </c:numRef>
          </c:val>
          <c:smooth val="0"/>
        </c:ser>
        <c:ser>
          <c:idx val="1"/>
          <c:order val="1"/>
          <c:tx>
            <c:v>Fitted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Chart!$K$6:$K$65</c:f>
              <c:strCache>
                <c:ptCount val="60"/>
                <c:pt idx="0">
                  <c:v>Jan-95</c:v>
                </c:pt>
                <c:pt idx="1">
                  <c:v>Feb-95</c:v>
                </c:pt>
                <c:pt idx="2">
                  <c:v>Mar-95</c:v>
                </c:pt>
                <c:pt idx="3">
                  <c:v>Apr-95</c:v>
                </c:pt>
                <c:pt idx="4">
                  <c:v>May-95</c:v>
                </c:pt>
                <c:pt idx="5">
                  <c:v>Jun-95</c:v>
                </c:pt>
                <c:pt idx="6">
                  <c:v>Jul-95</c:v>
                </c:pt>
                <c:pt idx="7">
                  <c:v>Aug-95</c:v>
                </c:pt>
                <c:pt idx="8">
                  <c:v>Sep-95</c:v>
                </c:pt>
                <c:pt idx="9">
                  <c:v>Oct-95</c:v>
                </c:pt>
                <c:pt idx="10">
                  <c:v>Nov-95</c:v>
                </c:pt>
                <c:pt idx="11">
                  <c:v>Dec-95</c:v>
                </c:pt>
                <c:pt idx="12">
                  <c:v>Jan-96</c:v>
                </c:pt>
                <c:pt idx="13">
                  <c:v>Feb-96</c:v>
                </c:pt>
                <c:pt idx="14">
                  <c:v>Mar-96</c:v>
                </c:pt>
                <c:pt idx="15">
                  <c:v>Apr-96</c:v>
                </c:pt>
                <c:pt idx="16">
                  <c:v>May-96</c:v>
                </c:pt>
                <c:pt idx="17">
                  <c:v>Jun-96</c:v>
                </c:pt>
                <c:pt idx="18">
                  <c:v>Jul-96</c:v>
                </c:pt>
                <c:pt idx="19">
                  <c:v>Aug-96</c:v>
                </c:pt>
                <c:pt idx="20">
                  <c:v>Sep-96</c:v>
                </c:pt>
                <c:pt idx="21">
                  <c:v>Oct-96</c:v>
                </c:pt>
                <c:pt idx="22">
                  <c:v>Nov-96</c:v>
                </c:pt>
                <c:pt idx="23">
                  <c:v>Dec-96</c:v>
                </c:pt>
                <c:pt idx="24">
                  <c:v>Jan-97</c:v>
                </c:pt>
                <c:pt idx="25">
                  <c:v>Feb-97</c:v>
                </c:pt>
                <c:pt idx="26">
                  <c:v>Mar-97</c:v>
                </c:pt>
                <c:pt idx="27">
                  <c:v>Apr-97</c:v>
                </c:pt>
                <c:pt idx="28">
                  <c:v>May-97</c:v>
                </c:pt>
                <c:pt idx="29">
                  <c:v>Jun-97</c:v>
                </c:pt>
                <c:pt idx="30">
                  <c:v>Jul-97</c:v>
                </c:pt>
                <c:pt idx="31">
                  <c:v>Aug-97</c:v>
                </c:pt>
                <c:pt idx="32">
                  <c:v>Sep-97</c:v>
                </c:pt>
                <c:pt idx="33">
                  <c:v>Oct-97</c:v>
                </c:pt>
                <c:pt idx="34">
                  <c:v>Nov-97</c:v>
                </c:pt>
                <c:pt idx="35">
                  <c:v>Dec-97</c:v>
                </c:pt>
                <c:pt idx="36">
                  <c:v>Jan-98</c:v>
                </c:pt>
                <c:pt idx="37">
                  <c:v>Feb-98</c:v>
                </c:pt>
                <c:pt idx="38">
                  <c:v>Mar-98</c:v>
                </c:pt>
                <c:pt idx="39">
                  <c:v>Apr-98</c:v>
                </c:pt>
                <c:pt idx="40">
                  <c:v>May-98</c:v>
                </c:pt>
                <c:pt idx="41">
                  <c:v>Jun-98</c:v>
                </c:pt>
                <c:pt idx="42">
                  <c:v>Jul-98</c:v>
                </c:pt>
                <c:pt idx="43">
                  <c:v>Aug-98</c:v>
                </c:pt>
                <c:pt idx="44">
                  <c:v>Sep-98</c:v>
                </c:pt>
                <c:pt idx="45">
                  <c:v>Oct-98</c:v>
                </c:pt>
                <c:pt idx="46">
                  <c:v>Nov-98</c:v>
                </c:pt>
                <c:pt idx="47">
                  <c:v>Dec-98</c:v>
                </c:pt>
                <c:pt idx="48">
                  <c:v>Jan-99</c:v>
                </c:pt>
                <c:pt idx="49">
                  <c:v>Feb-99</c:v>
                </c:pt>
                <c:pt idx="50">
                  <c:v>Mar-99</c:v>
                </c:pt>
                <c:pt idx="51">
                  <c:v>Apr-99</c:v>
                </c:pt>
                <c:pt idx="52">
                  <c:v>May-99</c:v>
                </c:pt>
                <c:pt idx="53">
                  <c:v>Jun-99</c:v>
                </c:pt>
                <c:pt idx="54">
                  <c:v>Jul-99</c:v>
                </c:pt>
                <c:pt idx="55">
                  <c:v>Aug-99</c:v>
                </c:pt>
                <c:pt idx="56">
                  <c:v>Sep-99</c:v>
                </c:pt>
                <c:pt idx="57">
                  <c:v>Oct-99</c:v>
                </c:pt>
                <c:pt idx="58">
                  <c:v>Nov-99</c:v>
                </c:pt>
                <c:pt idx="59">
                  <c:v>Dec-99</c:v>
                </c:pt>
              </c:strCache>
            </c:strRef>
          </c:cat>
          <c:val>
            <c:numRef>
              <c:f>Chart!$M$6:$M$65</c:f>
              <c:numCache>
                <c:ptCount val="60"/>
                <c:pt idx="0">
                  <c:v>216.32083333333372</c:v>
                </c:pt>
                <c:pt idx="1">
                  <c:v>234.75769794962923</c:v>
                </c:pt>
                <c:pt idx="2">
                  <c:v>204.45076346682725</c:v>
                </c:pt>
                <c:pt idx="3">
                  <c:v>194.7180706953247</c:v>
                </c:pt>
                <c:pt idx="4">
                  <c:v>199.120126028418</c:v>
                </c:pt>
                <c:pt idx="5">
                  <c:v>189.6770385324383</c:v>
                </c:pt>
                <c:pt idx="6">
                  <c:v>185.5002775822585</c:v>
                </c:pt>
                <c:pt idx="7">
                  <c:v>194.87120420468628</c:v>
                </c:pt>
                <c:pt idx="8">
                  <c:v>199.14618899741987</c:v>
                </c:pt>
                <c:pt idx="9">
                  <c:v>200.27852564390975</c:v>
                </c:pt>
                <c:pt idx="10">
                  <c:v>204.78978563487814</c:v>
                </c:pt>
                <c:pt idx="11">
                  <c:v>171.01713522691887</c:v>
                </c:pt>
                <c:pt idx="12">
                  <c:v>177.52078853560158</c:v>
                </c:pt>
                <c:pt idx="13">
                  <c:v>195.04219777135273</c:v>
                </c:pt>
                <c:pt idx="14">
                  <c:v>163.19819494691572</c:v>
                </c:pt>
                <c:pt idx="15">
                  <c:v>160.16624636129552</c:v>
                </c:pt>
                <c:pt idx="16">
                  <c:v>173.08090589717716</c:v>
                </c:pt>
                <c:pt idx="17">
                  <c:v>153.262452495674</c:v>
                </c:pt>
                <c:pt idx="18">
                  <c:v>158.43731118102232</c:v>
                </c:pt>
                <c:pt idx="19">
                  <c:v>185.71869301654175</c:v>
                </c:pt>
                <c:pt idx="20">
                  <c:v>182.793725624026</c:v>
                </c:pt>
                <c:pt idx="21">
                  <c:v>194.1320201689415</c:v>
                </c:pt>
                <c:pt idx="22">
                  <c:v>211.0291006751203</c:v>
                </c:pt>
                <c:pt idx="23">
                  <c:v>201.4361884077097</c:v>
                </c:pt>
                <c:pt idx="24">
                  <c:v>212.7396483197469</c:v>
                </c:pt>
                <c:pt idx="25">
                  <c:v>208.58747724086953</c:v>
                </c:pt>
                <c:pt idx="26">
                  <c:v>166.2170176028631</c:v>
                </c:pt>
                <c:pt idx="27">
                  <c:v>153.09584048291475</c:v>
                </c:pt>
                <c:pt idx="28">
                  <c:v>150.4162091772466</c:v>
                </c:pt>
                <c:pt idx="29">
                  <c:v>144.37284173778818</c:v>
                </c:pt>
                <c:pt idx="30">
                  <c:v>153.58132163806835</c:v>
                </c:pt>
                <c:pt idx="31">
                  <c:v>153.11430427285592</c:v>
                </c:pt>
                <c:pt idx="32">
                  <c:v>147.48563560600041</c:v>
                </c:pt>
                <c:pt idx="33">
                  <c:v>168.73443586672778</c:v>
                </c:pt>
                <c:pt idx="34">
                  <c:v>169.5857193914212</c:v>
                </c:pt>
                <c:pt idx="35">
                  <c:v>164.72313940691282</c:v>
                </c:pt>
                <c:pt idx="36">
                  <c:v>192.32757747167807</c:v>
                </c:pt>
                <c:pt idx="37">
                  <c:v>221.75949744946152</c:v>
                </c:pt>
                <c:pt idx="38">
                  <c:v>181.65252935061983</c:v>
                </c:pt>
                <c:pt idx="39">
                  <c:v>168.10774314259928</c:v>
                </c:pt>
                <c:pt idx="40">
                  <c:v>172.07466021867612</c:v>
                </c:pt>
                <c:pt idx="41">
                  <c:v>178.24814820566854</c:v>
                </c:pt>
                <c:pt idx="42">
                  <c:v>177.93376456751201</c:v>
                </c:pt>
                <c:pt idx="43">
                  <c:v>190.64598537456376</c:v>
                </c:pt>
                <c:pt idx="44">
                  <c:v>185.76403854676084</c:v>
                </c:pt>
                <c:pt idx="45">
                  <c:v>193.05701069303538</c:v>
                </c:pt>
                <c:pt idx="46">
                  <c:v>197.59278051935038</c:v>
                </c:pt>
                <c:pt idx="47">
                  <c:v>199.9532729601277</c:v>
                </c:pt>
              </c:numCache>
            </c:numRef>
          </c: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Chart!$K$6:$K$65</c:f>
              <c:strCache>
                <c:ptCount val="60"/>
                <c:pt idx="0">
                  <c:v>Jan-95</c:v>
                </c:pt>
                <c:pt idx="1">
                  <c:v>Feb-95</c:v>
                </c:pt>
                <c:pt idx="2">
                  <c:v>Mar-95</c:v>
                </c:pt>
                <c:pt idx="3">
                  <c:v>Apr-95</c:v>
                </c:pt>
                <c:pt idx="4">
                  <c:v>May-95</c:v>
                </c:pt>
                <c:pt idx="5">
                  <c:v>Jun-95</c:v>
                </c:pt>
                <c:pt idx="6">
                  <c:v>Jul-95</c:v>
                </c:pt>
                <c:pt idx="7">
                  <c:v>Aug-95</c:v>
                </c:pt>
                <c:pt idx="8">
                  <c:v>Sep-95</c:v>
                </c:pt>
                <c:pt idx="9">
                  <c:v>Oct-95</c:v>
                </c:pt>
                <c:pt idx="10">
                  <c:v>Nov-95</c:v>
                </c:pt>
                <c:pt idx="11">
                  <c:v>Dec-95</c:v>
                </c:pt>
                <c:pt idx="12">
                  <c:v>Jan-96</c:v>
                </c:pt>
                <c:pt idx="13">
                  <c:v>Feb-96</c:v>
                </c:pt>
                <c:pt idx="14">
                  <c:v>Mar-96</c:v>
                </c:pt>
                <c:pt idx="15">
                  <c:v>Apr-96</c:v>
                </c:pt>
                <c:pt idx="16">
                  <c:v>May-96</c:v>
                </c:pt>
                <c:pt idx="17">
                  <c:v>Jun-96</c:v>
                </c:pt>
                <c:pt idx="18">
                  <c:v>Jul-96</c:v>
                </c:pt>
                <c:pt idx="19">
                  <c:v>Aug-96</c:v>
                </c:pt>
                <c:pt idx="20">
                  <c:v>Sep-96</c:v>
                </c:pt>
                <c:pt idx="21">
                  <c:v>Oct-96</c:v>
                </c:pt>
                <c:pt idx="22">
                  <c:v>Nov-96</c:v>
                </c:pt>
                <c:pt idx="23">
                  <c:v>Dec-96</c:v>
                </c:pt>
                <c:pt idx="24">
                  <c:v>Jan-97</c:v>
                </c:pt>
                <c:pt idx="25">
                  <c:v>Feb-97</c:v>
                </c:pt>
                <c:pt idx="26">
                  <c:v>Mar-97</c:v>
                </c:pt>
                <c:pt idx="27">
                  <c:v>Apr-97</c:v>
                </c:pt>
                <c:pt idx="28">
                  <c:v>May-97</c:v>
                </c:pt>
                <c:pt idx="29">
                  <c:v>Jun-97</c:v>
                </c:pt>
                <c:pt idx="30">
                  <c:v>Jul-97</c:v>
                </c:pt>
                <c:pt idx="31">
                  <c:v>Aug-97</c:v>
                </c:pt>
                <c:pt idx="32">
                  <c:v>Sep-97</c:v>
                </c:pt>
                <c:pt idx="33">
                  <c:v>Oct-97</c:v>
                </c:pt>
                <c:pt idx="34">
                  <c:v>Nov-97</c:v>
                </c:pt>
                <c:pt idx="35">
                  <c:v>Dec-97</c:v>
                </c:pt>
                <c:pt idx="36">
                  <c:v>Jan-98</c:v>
                </c:pt>
                <c:pt idx="37">
                  <c:v>Feb-98</c:v>
                </c:pt>
                <c:pt idx="38">
                  <c:v>Mar-98</c:v>
                </c:pt>
                <c:pt idx="39">
                  <c:v>Apr-98</c:v>
                </c:pt>
                <c:pt idx="40">
                  <c:v>May-98</c:v>
                </c:pt>
                <c:pt idx="41">
                  <c:v>Jun-98</c:v>
                </c:pt>
                <c:pt idx="42">
                  <c:v>Jul-98</c:v>
                </c:pt>
                <c:pt idx="43">
                  <c:v>Aug-98</c:v>
                </c:pt>
                <c:pt idx="44">
                  <c:v>Sep-98</c:v>
                </c:pt>
                <c:pt idx="45">
                  <c:v>Oct-98</c:v>
                </c:pt>
                <c:pt idx="46">
                  <c:v>Nov-98</c:v>
                </c:pt>
                <c:pt idx="47">
                  <c:v>Dec-98</c:v>
                </c:pt>
                <c:pt idx="48">
                  <c:v>Jan-99</c:v>
                </c:pt>
                <c:pt idx="49">
                  <c:v>Feb-99</c:v>
                </c:pt>
                <c:pt idx="50">
                  <c:v>Mar-99</c:v>
                </c:pt>
                <c:pt idx="51">
                  <c:v>Apr-99</c:v>
                </c:pt>
                <c:pt idx="52">
                  <c:v>May-99</c:v>
                </c:pt>
                <c:pt idx="53">
                  <c:v>Jun-99</c:v>
                </c:pt>
                <c:pt idx="54">
                  <c:v>Jul-99</c:v>
                </c:pt>
                <c:pt idx="55">
                  <c:v>Aug-99</c:v>
                </c:pt>
                <c:pt idx="56">
                  <c:v>Sep-99</c:v>
                </c:pt>
                <c:pt idx="57">
                  <c:v>Oct-99</c:v>
                </c:pt>
                <c:pt idx="58">
                  <c:v>Nov-99</c:v>
                </c:pt>
                <c:pt idx="59">
                  <c:v>Dec-99</c:v>
                </c:pt>
              </c:strCache>
            </c:strRef>
          </c:cat>
          <c:val>
            <c:numRef>
              <c:f>Chart!$N$6:$N$65</c:f>
              <c:numCache>
                <c:ptCount val="60"/>
                <c:pt idx="48">
                  <c:v>206.45012651187912</c:v>
                </c:pt>
                <c:pt idx="49">
                  <c:v>222.0978911013967</c:v>
                </c:pt>
                <c:pt idx="50">
                  <c:v>186.24556058716925</c:v>
                </c:pt>
                <c:pt idx="51">
                  <c:v>176.64308930922314</c:v>
                </c:pt>
                <c:pt idx="52">
                  <c:v>181.54059339957539</c:v>
                </c:pt>
                <c:pt idx="53">
                  <c:v>174.43790916540394</c:v>
                </c:pt>
                <c:pt idx="54">
                  <c:v>177.0852081227914</c:v>
                </c:pt>
                <c:pt idx="55">
                  <c:v>189.48250329495255</c:v>
                </c:pt>
                <c:pt idx="56">
                  <c:v>187.37983982918905</c:v>
                </c:pt>
                <c:pt idx="57">
                  <c:v>197.77705322266198</c:v>
                </c:pt>
                <c:pt idx="58">
                  <c:v>204.67442108136532</c:v>
                </c:pt>
                <c:pt idx="59">
                  <c:v>193.3215490984222</c:v>
                </c:pt>
              </c:numCache>
            </c:numRef>
          </c:val>
          <c:smooth val="0"/>
        </c:ser>
        <c:ser>
          <c:idx val="3"/>
          <c:order val="3"/>
          <c:tx>
            <c:v>Upper: 95%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Chart!$K$6:$K$65</c:f>
              <c:strCache>
                <c:ptCount val="60"/>
                <c:pt idx="0">
                  <c:v>Jan-95</c:v>
                </c:pt>
                <c:pt idx="1">
                  <c:v>Feb-95</c:v>
                </c:pt>
                <c:pt idx="2">
                  <c:v>Mar-95</c:v>
                </c:pt>
                <c:pt idx="3">
                  <c:v>Apr-95</c:v>
                </c:pt>
                <c:pt idx="4">
                  <c:v>May-95</c:v>
                </c:pt>
                <c:pt idx="5">
                  <c:v>Jun-95</c:v>
                </c:pt>
                <c:pt idx="6">
                  <c:v>Jul-95</c:v>
                </c:pt>
                <c:pt idx="7">
                  <c:v>Aug-95</c:v>
                </c:pt>
                <c:pt idx="8">
                  <c:v>Sep-95</c:v>
                </c:pt>
                <c:pt idx="9">
                  <c:v>Oct-95</c:v>
                </c:pt>
                <c:pt idx="10">
                  <c:v>Nov-95</c:v>
                </c:pt>
                <c:pt idx="11">
                  <c:v>Dec-95</c:v>
                </c:pt>
                <c:pt idx="12">
                  <c:v>Jan-96</c:v>
                </c:pt>
                <c:pt idx="13">
                  <c:v>Feb-96</c:v>
                </c:pt>
                <c:pt idx="14">
                  <c:v>Mar-96</c:v>
                </c:pt>
                <c:pt idx="15">
                  <c:v>Apr-96</c:v>
                </c:pt>
                <c:pt idx="16">
                  <c:v>May-96</c:v>
                </c:pt>
                <c:pt idx="17">
                  <c:v>Jun-96</c:v>
                </c:pt>
                <c:pt idx="18">
                  <c:v>Jul-96</c:v>
                </c:pt>
                <c:pt idx="19">
                  <c:v>Aug-96</c:v>
                </c:pt>
                <c:pt idx="20">
                  <c:v>Sep-96</c:v>
                </c:pt>
                <c:pt idx="21">
                  <c:v>Oct-96</c:v>
                </c:pt>
                <c:pt idx="22">
                  <c:v>Nov-96</c:v>
                </c:pt>
                <c:pt idx="23">
                  <c:v>Dec-96</c:v>
                </c:pt>
                <c:pt idx="24">
                  <c:v>Jan-97</c:v>
                </c:pt>
                <c:pt idx="25">
                  <c:v>Feb-97</c:v>
                </c:pt>
                <c:pt idx="26">
                  <c:v>Mar-97</c:v>
                </c:pt>
                <c:pt idx="27">
                  <c:v>Apr-97</c:v>
                </c:pt>
                <c:pt idx="28">
                  <c:v>May-97</c:v>
                </c:pt>
                <c:pt idx="29">
                  <c:v>Jun-97</c:v>
                </c:pt>
                <c:pt idx="30">
                  <c:v>Jul-97</c:v>
                </c:pt>
                <c:pt idx="31">
                  <c:v>Aug-97</c:v>
                </c:pt>
                <c:pt idx="32">
                  <c:v>Sep-97</c:v>
                </c:pt>
                <c:pt idx="33">
                  <c:v>Oct-97</c:v>
                </c:pt>
                <c:pt idx="34">
                  <c:v>Nov-97</c:v>
                </c:pt>
                <c:pt idx="35">
                  <c:v>Dec-97</c:v>
                </c:pt>
                <c:pt idx="36">
                  <c:v>Jan-98</c:v>
                </c:pt>
                <c:pt idx="37">
                  <c:v>Feb-98</c:v>
                </c:pt>
                <c:pt idx="38">
                  <c:v>Mar-98</c:v>
                </c:pt>
                <c:pt idx="39">
                  <c:v>Apr-98</c:v>
                </c:pt>
                <c:pt idx="40">
                  <c:v>May-98</c:v>
                </c:pt>
                <c:pt idx="41">
                  <c:v>Jun-98</c:v>
                </c:pt>
                <c:pt idx="42">
                  <c:v>Jul-98</c:v>
                </c:pt>
                <c:pt idx="43">
                  <c:v>Aug-98</c:v>
                </c:pt>
                <c:pt idx="44">
                  <c:v>Sep-98</c:v>
                </c:pt>
                <c:pt idx="45">
                  <c:v>Oct-98</c:v>
                </c:pt>
                <c:pt idx="46">
                  <c:v>Nov-98</c:v>
                </c:pt>
                <c:pt idx="47">
                  <c:v>Dec-98</c:v>
                </c:pt>
                <c:pt idx="48">
                  <c:v>Jan-99</c:v>
                </c:pt>
                <c:pt idx="49">
                  <c:v>Feb-99</c:v>
                </c:pt>
                <c:pt idx="50">
                  <c:v>Mar-99</c:v>
                </c:pt>
                <c:pt idx="51">
                  <c:v>Apr-99</c:v>
                </c:pt>
                <c:pt idx="52">
                  <c:v>May-99</c:v>
                </c:pt>
                <c:pt idx="53">
                  <c:v>Jun-99</c:v>
                </c:pt>
                <c:pt idx="54">
                  <c:v>Jul-99</c:v>
                </c:pt>
                <c:pt idx="55">
                  <c:v>Aug-99</c:v>
                </c:pt>
                <c:pt idx="56">
                  <c:v>Sep-99</c:v>
                </c:pt>
                <c:pt idx="57">
                  <c:v>Oct-99</c:v>
                </c:pt>
                <c:pt idx="58">
                  <c:v>Nov-99</c:v>
                </c:pt>
                <c:pt idx="59">
                  <c:v>Dec-99</c:v>
                </c:pt>
              </c:strCache>
            </c:strRef>
          </c:cat>
          <c:val>
            <c:numRef>
              <c:f>Chart!$O$6:$O$65</c:f>
              <c:numCache>
                <c:ptCount val="60"/>
                <c:pt idx="48">
                  <c:v>253.9916568162621</c:v>
                </c:pt>
                <c:pt idx="49">
                  <c:v>270.6729329341358</c:v>
                </c:pt>
                <c:pt idx="50">
                  <c:v>235.9000477939692</c:v>
                </c:pt>
                <c:pt idx="51">
                  <c:v>227.42608758890495</c:v>
                </c:pt>
                <c:pt idx="52">
                  <c:v>233.50459163924975</c:v>
                </c:pt>
                <c:pt idx="53">
                  <c:v>227.6391454584039</c:v>
                </c:pt>
                <c:pt idx="54">
                  <c:v>231.58403554488896</c:v>
                </c:pt>
                <c:pt idx="55">
                  <c:v>245.3438014026025</c:v>
                </c:pt>
                <c:pt idx="56">
                  <c:v>244.67347891395823</c:v>
                </c:pt>
                <c:pt idx="57">
                  <c:v>256.5784196517672</c:v>
                </c:pt>
                <c:pt idx="58">
                  <c:v>265.0650136301761</c:v>
                </c:pt>
                <c:pt idx="59">
                  <c:v>255.38965810692216</c:v>
                </c:pt>
              </c:numCache>
            </c:numRef>
          </c:val>
          <c:smooth val="0"/>
        </c:ser>
        <c:ser>
          <c:idx val="4"/>
          <c:order val="4"/>
          <c:tx>
            <c:v>Lower: 5%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Chart!$K$6:$K$65</c:f>
              <c:strCache>
                <c:ptCount val="60"/>
                <c:pt idx="0">
                  <c:v>Jan-95</c:v>
                </c:pt>
                <c:pt idx="1">
                  <c:v>Feb-95</c:v>
                </c:pt>
                <c:pt idx="2">
                  <c:v>Mar-95</c:v>
                </c:pt>
                <c:pt idx="3">
                  <c:v>Apr-95</c:v>
                </c:pt>
                <c:pt idx="4">
                  <c:v>May-95</c:v>
                </c:pt>
                <c:pt idx="5">
                  <c:v>Jun-95</c:v>
                </c:pt>
                <c:pt idx="6">
                  <c:v>Jul-95</c:v>
                </c:pt>
                <c:pt idx="7">
                  <c:v>Aug-95</c:v>
                </c:pt>
                <c:pt idx="8">
                  <c:v>Sep-95</c:v>
                </c:pt>
                <c:pt idx="9">
                  <c:v>Oct-95</c:v>
                </c:pt>
                <c:pt idx="10">
                  <c:v>Nov-95</c:v>
                </c:pt>
                <c:pt idx="11">
                  <c:v>Dec-95</c:v>
                </c:pt>
                <c:pt idx="12">
                  <c:v>Jan-96</c:v>
                </c:pt>
                <c:pt idx="13">
                  <c:v>Feb-96</c:v>
                </c:pt>
                <c:pt idx="14">
                  <c:v>Mar-96</c:v>
                </c:pt>
                <c:pt idx="15">
                  <c:v>Apr-96</c:v>
                </c:pt>
                <c:pt idx="16">
                  <c:v>May-96</c:v>
                </c:pt>
                <c:pt idx="17">
                  <c:v>Jun-96</c:v>
                </c:pt>
                <c:pt idx="18">
                  <c:v>Jul-96</c:v>
                </c:pt>
                <c:pt idx="19">
                  <c:v>Aug-96</c:v>
                </c:pt>
                <c:pt idx="20">
                  <c:v>Sep-96</c:v>
                </c:pt>
                <c:pt idx="21">
                  <c:v>Oct-96</c:v>
                </c:pt>
                <c:pt idx="22">
                  <c:v>Nov-96</c:v>
                </c:pt>
                <c:pt idx="23">
                  <c:v>Dec-96</c:v>
                </c:pt>
                <c:pt idx="24">
                  <c:v>Jan-97</c:v>
                </c:pt>
                <c:pt idx="25">
                  <c:v>Feb-97</c:v>
                </c:pt>
                <c:pt idx="26">
                  <c:v>Mar-97</c:v>
                </c:pt>
                <c:pt idx="27">
                  <c:v>Apr-97</c:v>
                </c:pt>
                <c:pt idx="28">
                  <c:v>May-97</c:v>
                </c:pt>
                <c:pt idx="29">
                  <c:v>Jun-97</c:v>
                </c:pt>
                <c:pt idx="30">
                  <c:v>Jul-97</c:v>
                </c:pt>
                <c:pt idx="31">
                  <c:v>Aug-97</c:v>
                </c:pt>
                <c:pt idx="32">
                  <c:v>Sep-97</c:v>
                </c:pt>
                <c:pt idx="33">
                  <c:v>Oct-97</c:v>
                </c:pt>
                <c:pt idx="34">
                  <c:v>Nov-97</c:v>
                </c:pt>
                <c:pt idx="35">
                  <c:v>Dec-97</c:v>
                </c:pt>
                <c:pt idx="36">
                  <c:v>Jan-98</c:v>
                </c:pt>
                <c:pt idx="37">
                  <c:v>Feb-98</c:v>
                </c:pt>
                <c:pt idx="38">
                  <c:v>Mar-98</c:v>
                </c:pt>
                <c:pt idx="39">
                  <c:v>Apr-98</c:v>
                </c:pt>
                <c:pt idx="40">
                  <c:v>May-98</c:v>
                </c:pt>
                <c:pt idx="41">
                  <c:v>Jun-98</c:v>
                </c:pt>
                <c:pt idx="42">
                  <c:v>Jul-98</c:v>
                </c:pt>
                <c:pt idx="43">
                  <c:v>Aug-98</c:v>
                </c:pt>
                <c:pt idx="44">
                  <c:v>Sep-98</c:v>
                </c:pt>
                <c:pt idx="45">
                  <c:v>Oct-98</c:v>
                </c:pt>
                <c:pt idx="46">
                  <c:v>Nov-98</c:v>
                </c:pt>
                <c:pt idx="47">
                  <c:v>Dec-98</c:v>
                </c:pt>
                <c:pt idx="48">
                  <c:v>Jan-99</c:v>
                </c:pt>
                <c:pt idx="49">
                  <c:v>Feb-99</c:v>
                </c:pt>
                <c:pt idx="50">
                  <c:v>Mar-99</c:v>
                </c:pt>
                <c:pt idx="51">
                  <c:v>Apr-99</c:v>
                </c:pt>
                <c:pt idx="52">
                  <c:v>May-99</c:v>
                </c:pt>
                <c:pt idx="53">
                  <c:v>Jun-99</c:v>
                </c:pt>
                <c:pt idx="54">
                  <c:v>Jul-99</c:v>
                </c:pt>
                <c:pt idx="55">
                  <c:v>Aug-99</c:v>
                </c:pt>
                <c:pt idx="56">
                  <c:v>Sep-99</c:v>
                </c:pt>
                <c:pt idx="57">
                  <c:v>Oct-99</c:v>
                </c:pt>
                <c:pt idx="58">
                  <c:v>Nov-99</c:v>
                </c:pt>
                <c:pt idx="59">
                  <c:v>Dec-99</c:v>
                </c:pt>
              </c:strCache>
            </c:strRef>
          </c:cat>
          <c:val>
            <c:numRef>
              <c:f>Chart!$P$6:$P$65</c:f>
              <c:numCache>
                <c:ptCount val="60"/>
                <c:pt idx="48">
                  <c:v>158.90859620749617</c:v>
                </c:pt>
                <c:pt idx="49">
                  <c:v>173.52284926865758</c:v>
                </c:pt>
                <c:pt idx="50">
                  <c:v>136.59107338036927</c:v>
                </c:pt>
                <c:pt idx="51">
                  <c:v>125.86009102954135</c:v>
                </c:pt>
                <c:pt idx="52">
                  <c:v>129.576595159901</c:v>
                </c:pt>
                <c:pt idx="53">
                  <c:v>121.23667287240397</c:v>
                </c:pt>
                <c:pt idx="54">
                  <c:v>122.5863807006939</c:v>
                </c:pt>
                <c:pt idx="55">
                  <c:v>133.62120518730256</c:v>
                </c:pt>
                <c:pt idx="56">
                  <c:v>130.08620074441984</c:v>
                </c:pt>
                <c:pt idx="57">
                  <c:v>138.97568679355675</c:v>
                </c:pt>
                <c:pt idx="58">
                  <c:v>144.28382853255454</c:v>
                </c:pt>
                <c:pt idx="59">
                  <c:v>131.25344008992224</c:v>
                </c:pt>
              </c:numCache>
            </c:numRef>
          </c:val>
          <c:smooth val="0"/>
        </c:ser>
        <c:axId val="61031659"/>
        <c:axId val="12414020"/>
      </c:line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4020"/>
        <c:crosses val="autoZero"/>
        <c:auto val="0"/>
        <c:lblOffset val="100"/>
        <c:noMultiLvlLbl val="0"/>
      </c:catAx>
      <c:valAx>
        <c:axId val="12414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crossAx val="61031659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3397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7</xdr:col>
      <xdr:colOff>190500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52450" y="0"/>
        <a:ext cx="419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42</xdr:row>
      <xdr:rowOff>0</xdr:rowOff>
    </xdr:from>
    <xdr:to>
      <xdr:col>7</xdr:col>
      <xdr:colOff>695325</xdr:colOff>
      <xdr:row>60</xdr:row>
      <xdr:rowOff>85725</xdr:rowOff>
    </xdr:to>
    <xdr:graphicFrame>
      <xdr:nvGraphicFramePr>
        <xdr:cNvPr id="2" name="CBF_Chart"/>
        <xdr:cNvGraphicFramePr/>
      </xdr:nvGraphicFramePr>
      <xdr:xfrm>
        <a:off x="123825" y="6867525"/>
        <a:ext cx="51244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19050</xdr:rowOff>
    </xdr:from>
    <xdr:to>
      <xdr:col>8</xdr:col>
      <xdr:colOff>371475</xdr:colOff>
      <xdr:row>21</xdr:row>
      <xdr:rowOff>104775</xdr:rowOff>
    </xdr:to>
    <xdr:graphicFrame>
      <xdr:nvGraphicFramePr>
        <xdr:cNvPr id="1" name="CBF_Chart"/>
        <xdr:cNvGraphicFramePr/>
      </xdr:nvGraphicFramePr>
      <xdr:xfrm>
        <a:off x="123825" y="514350"/>
        <a:ext cx="51244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64" sheet="Results Table"/>
  </cacheSource>
  <cacheFields count="7">
    <cacheField name="Series">
      <sharedItems containsMixedTypes="0" count="1">
        <s v="Sales"/>
      </sharedItems>
    </cacheField>
    <cacheField name="Date">
      <sharedItems containsMixedTypes="0" count="60">
        <s v="Jan-95"/>
        <s v="Feb-95"/>
        <s v="Mar-95"/>
        <s v="Apr-95"/>
        <s v="May-95"/>
        <s v="Jun-95"/>
        <s v="Jul-95"/>
        <s v="Aug-95"/>
        <s v="Sep-95"/>
        <s v="Oct-95"/>
        <s v="Nov-95"/>
        <s v="Dec-95"/>
        <s v="Jan-96"/>
        <s v="Feb-96"/>
        <s v="Mar-96"/>
        <s v="Apr-96"/>
        <s v="May-96"/>
        <s v="Jun-96"/>
        <s v="Jul-96"/>
        <s v="Aug-96"/>
        <s v="Sep-96"/>
        <s v="Oct-96"/>
        <s v="Nov-96"/>
        <s v="Dec-96"/>
        <s v="Jan-97"/>
        <s v="Feb-97"/>
        <s v="Mar-97"/>
        <s v="Apr-97"/>
        <s v="May-97"/>
        <s v="Jun-97"/>
        <s v="Jul-97"/>
        <s v="Aug-97"/>
        <s v="Sep-97"/>
        <s v="Oct-97"/>
        <s v="Nov-97"/>
        <s v="Dec-97"/>
        <s v="Jan-98"/>
        <s v="Feb-98"/>
        <s v="Mar-98"/>
        <s v="Apr-98"/>
        <s v="May-98"/>
        <s v="Jun-98"/>
        <s v="Jul-98"/>
        <s v="Aug-98"/>
        <s v="Sep-98"/>
        <s v="Oct-98"/>
        <s v="Nov-98"/>
        <s v="Dec-98"/>
        <s v="Jan-99"/>
        <s v="Feb-99"/>
        <s v="Mar-99"/>
        <s v="Apr-99"/>
        <s v="May-99"/>
        <s v="Jun-99"/>
        <s v="Jul-99"/>
        <s v="Aug-99"/>
        <s v="Sep-99"/>
        <s v="Oct-99"/>
        <s v="Nov-99"/>
        <s v="Dec-99"/>
      </sharedItems>
    </cacheField>
    <cacheField name="Historical Data">
      <sharedItems containsMixedTypes="1" containsNumber="1" containsInteger="1"/>
    </cacheField>
    <cacheField name="Forecast">
      <sharedItems containsSemiMixedTypes="0" containsString="0" containsMixedTypes="0" containsNumber="1"/>
    </cacheField>
    <cacheField name="Lower: 5%">
      <sharedItems containsString="0" containsBlank="1" containsMixedTypes="0" containsNumber="1" count="13">
        <m/>
        <n v="158.90859620749617"/>
        <n v="173.52284926865758"/>
        <n v="136.59107338036927"/>
        <n v="125.86009102954135"/>
        <n v="129.576595159901"/>
        <n v="121.23667287240397"/>
        <n v="122.5863807006939"/>
        <n v="133.62120518730256"/>
        <n v="130.08620074441984"/>
        <n v="138.97568679355675"/>
        <n v="144.28382853255454"/>
        <n v="131.25344008992224"/>
      </sharedItems>
    </cacheField>
    <cacheField name="Upper: 95%">
      <sharedItems containsString="0" containsBlank="1" containsMixedTypes="0" containsNumber="1" count="13">
        <m/>
        <n v="253.9916568162621"/>
        <n v="270.6729329341358"/>
        <n v="235.9000477939692"/>
        <n v="227.42608758890495"/>
        <n v="233.50459163924975"/>
        <n v="227.6391454584039"/>
        <n v="231.58403554488896"/>
        <n v="245.3438014026025"/>
        <n v="244.67347891395823"/>
        <n v="256.5784196517672"/>
        <n v="265.0650136301761"/>
        <n v="255.38965810692216"/>
      </sharedItems>
    </cacheField>
    <cacheField name="Residuals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67" sheet="Methods Table"/>
  </cacheSource>
  <cacheFields count="4">
    <cacheField name="Series">
      <sharedItems containsMixedTypes="0" count="1">
        <s v="Sales"/>
      </sharedItems>
    </cacheField>
    <cacheField name="Methods">
      <sharedItems containsMixedTypes="0" count="8">
        <s v="Seasonal Additive"/>
        <s v="Holt-Winters' Additive"/>
        <s v="Seasonal Multiplicative"/>
        <s v="Holt-Winters' Multiplicative"/>
        <s v="Single Exponential Smoothing"/>
        <s v="Single Moving Average"/>
        <s v="Double Exponential Smoothing"/>
        <s v="Double Moving Average"/>
      </sharedItems>
    </cacheField>
    <cacheField name="Table Items">
      <sharedItems containsMixedTypes="0" count="10">
        <s v="MAD"/>
        <s v="MAPE"/>
        <s v="RMSE"/>
        <s v="Theil's U"/>
        <s v="Durbin-Watson"/>
        <s v="Alpha"/>
        <s v="Gamma"/>
        <s v="Rank"/>
        <s v="Beta"/>
        <s v="Periods"/>
      </sharedItems>
    </cacheField>
    <cacheField name="Table Items Dat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Results Table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7:F128" firstHeaderRow="1" firstDataRow="2" firstDataCol="1" rowPageCount="1" colPageCount="1"/>
  <pivotFields count="7">
    <pivotField axis="axisPage" compact="0" outline="0" subtotalTop="0" showAll="0" defaultSubtotal="0">
      <items count="1">
        <item x="0"/>
      </items>
    </pivotField>
    <pivotField axis="axisRow" compact="0" outline="0" subtotalTop="0" showAll="0" defaultSubtota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item="0" hier="0"/>
  </pageFields>
  <dataFields count="5">
    <dataField name=" Historical Data" fld="2" baseField="0" baseItem="0"/>
    <dataField name=" Lower: 5%" fld="4" baseField="0" baseItem="0"/>
    <dataField name=" Fit &amp; Forecast" fld="3" baseField="0" baseItem="0"/>
    <dataField name=" Upper: 95%" fld="5" baseField="0" baseItem="0"/>
    <dataField name=" Residuals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Methods Table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0:K79" firstHeaderRow="1" firstDataRow="2" firstDataCol="1" rowPageCount="1" colPageCount="1"/>
  <pivotFields count="4">
    <pivotField axis="axisPage" compact="0" outline="0" subtotalTop="0" showAll="0" defaultSubtotal="0">
      <items count="1">
        <item x="0"/>
      </items>
    </pivotField>
    <pivotField axis="axisRow" compact="0" outline="0" subtotalTop="0" showAll="0" defaultSubtotal="0">
      <items count="8">
        <item x="6"/>
        <item x="7"/>
        <item x="1"/>
        <item x="3"/>
        <item x="0"/>
        <item x="2"/>
        <item x="4"/>
        <item x="5"/>
      </items>
    </pivotField>
    <pivotField axis="axisCol" compact="0" outline="0" subtotalTop="0" showAll="0" defaultSubtotal="0">
      <items count="10">
        <item x="7"/>
        <item x="2"/>
        <item x="0"/>
        <item x="1"/>
        <item x="4"/>
        <item x="3"/>
        <item x="9"/>
        <item x="5"/>
        <item x="8"/>
        <item x="6"/>
      </items>
    </pivotField>
    <pivotField dataField="1" compact="0" outline="0" subtotalTop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 " fld="3" subtotal="average" baseField="0" baseItem="0"/>
  </dataFields>
  <formats count="2">
    <format dxfId="0">
      <pivotArea outline="0" fieldPosition="0" dataOnly="0">
        <references count="2">
          <reference field="0" count="0"/>
          <reference field="1" count="1">
            <x v="4"/>
          </reference>
        </references>
      </pivotArea>
    </format>
    <format dxfId="1">
      <pivotArea outline="0" fieldPosition="0" dataOnly="0">
        <references count="2">
          <reference field="0" count="0"/>
          <reference field="1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31">
      <selection activeCell="A1" sqref="A1:B51"/>
    </sheetView>
  </sheetViews>
  <sheetFormatPr defaultColWidth="9.140625" defaultRowHeight="12.75"/>
  <cols>
    <col min="1" max="1" width="8.57421875" style="0" customWidth="1"/>
  </cols>
  <sheetData>
    <row r="1" ht="12.75">
      <c r="A1" s="2" t="s">
        <v>0</v>
      </c>
    </row>
    <row r="3" spans="1:2" ht="12.75">
      <c r="A3" s="3" t="s">
        <v>1</v>
      </c>
      <c r="B3" s="3" t="s">
        <v>2</v>
      </c>
    </row>
    <row r="4" spans="1:2" ht="12.75">
      <c r="A4" s="1">
        <v>34700</v>
      </c>
      <c r="B4">
        <v>226</v>
      </c>
    </row>
    <row r="5" spans="1:2" ht="12.75">
      <c r="A5" s="1">
        <v>34731</v>
      </c>
      <c r="B5">
        <v>254</v>
      </c>
    </row>
    <row r="6" spans="1:2" ht="12.75">
      <c r="A6" s="1">
        <v>34759</v>
      </c>
      <c r="B6">
        <v>204</v>
      </c>
    </row>
    <row r="7" spans="1:2" ht="12.75">
      <c r="A7" s="1">
        <v>34790</v>
      </c>
      <c r="B7">
        <v>193</v>
      </c>
    </row>
    <row r="8" spans="1:2" ht="12.75">
      <c r="A8" s="1">
        <v>34820</v>
      </c>
      <c r="B8">
        <v>191</v>
      </c>
    </row>
    <row r="9" spans="1:2" ht="12.75">
      <c r="A9" s="1">
        <v>34851</v>
      </c>
      <c r="B9">
        <v>166</v>
      </c>
    </row>
    <row r="10" spans="1:2" ht="12.75">
      <c r="A10" s="1">
        <v>34881</v>
      </c>
      <c r="B10">
        <v>175</v>
      </c>
    </row>
    <row r="11" spans="1:2" ht="12.75">
      <c r="A11" s="1">
        <v>34912</v>
      </c>
      <c r="B11">
        <v>217</v>
      </c>
    </row>
    <row r="12" spans="1:2" ht="12.75">
      <c r="A12" s="1">
        <v>34943</v>
      </c>
      <c r="B12">
        <v>167</v>
      </c>
    </row>
    <row r="13" spans="1:2" ht="12.75">
      <c r="A13" s="1">
        <v>34973</v>
      </c>
      <c r="B13">
        <v>192</v>
      </c>
    </row>
    <row r="14" spans="1:2" ht="12.75">
      <c r="A14" s="1">
        <v>35004</v>
      </c>
      <c r="B14">
        <v>127</v>
      </c>
    </row>
    <row r="15" spans="1:2" ht="12.75">
      <c r="A15" s="1">
        <v>35034</v>
      </c>
      <c r="B15">
        <v>148</v>
      </c>
    </row>
    <row r="16" spans="1:2" ht="12.75">
      <c r="A16" s="1">
        <v>35065</v>
      </c>
      <c r="B16">
        <v>184</v>
      </c>
    </row>
    <row r="17" spans="1:2" ht="12.75">
      <c r="A17" s="1">
        <v>35096</v>
      </c>
      <c r="B17">
        <v>209</v>
      </c>
    </row>
    <row r="18" spans="1:2" ht="12.75">
      <c r="A18" s="1">
        <v>35125</v>
      </c>
      <c r="B18">
        <v>186</v>
      </c>
    </row>
    <row r="19" spans="1:2" ht="12.75">
      <c r="A19" s="1">
        <v>35156</v>
      </c>
      <c r="B19">
        <v>188</v>
      </c>
    </row>
    <row r="20" spans="1:2" ht="12.75">
      <c r="A20" s="1">
        <v>35186</v>
      </c>
      <c r="B20">
        <v>129</v>
      </c>
    </row>
    <row r="21" spans="1:2" ht="12.75">
      <c r="A21" s="1">
        <v>35217</v>
      </c>
      <c r="B21">
        <v>162</v>
      </c>
    </row>
    <row r="22" spans="1:2" ht="12.75">
      <c r="A22" s="1">
        <v>35247</v>
      </c>
      <c r="B22">
        <v>210</v>
      </c>
    </row>
    <row r="23" spans="1:2" ht="12.75">
      <c r="A23" s="1">
        <v>35278</v>
      </c>
      <c r="B23">
        <v>183</v>
      </c>
    </row>
    <row r="24" spans="1:2" ht="12.75">
      <c r="A24" s="1">
        <v>35309</v>
      </c>
      <c r="B24">
        <v>186</v>
      </c>
    </row>
    <row r="25" spans="1:2" ht="12.75">
      <c r="A25" s="1">
        <v>35339</v>
      </c>
      <c r="B25">
        <v>229</v>
      </c>
    </row>
    <row r="26" spans="1:2" ht="12.75">
      <c r="A26" s="1">
        <v>35370</v>
      </c>
      <c r="B26">
        <v>217</v>
      </c>
    </row>
    <row r="27" spans="1:2" ht="12.75">
      <c r="A27" s="1">
        <v>35400</v>
      </c>
      <c r="B27">
        <v>195</v>
      </c>
    </row>
    <row r="28" spans="1:2" ht="12.75">
      <c r="A28" s="1">
        <v>35431</v>
      </c>
      <c r="B28">
        <v>144</v>
      </c>
    </row>
    <row r="29" spans="1:2" ht="12.75">
      <c r="A29" s="1">
        <v>35462</v>
      </c>
      <c r="B29">
        <v>186</v>
      </c>
    </row>
    <row r="30" spans="1:2" ht="12.75">
      <c r="A30" s="1">
        <v>35490</v>
      </c>
      <c r="B30">
        <v>154</v>
      </c>
    </row>
    <row r="31" spans="1:2" ht="12.75">
      <c r="A31" s="1">
        <v>35521</v>
      </c>
      <c r="B31">
        <v>127</v>
      </c>
    </row>
    <row r="32" spans="1:2" ht="12.75">
      <c r="A32" s="1">
        <v>35551</v>
      </c>
      <c r="B32">
        <v>154</v>
      </c>
    </row>
    <row r="33" spans="1:2" ht="12.75">
      <c r="A33" s="1">
        <v>35582</v>
      </c>
      <c r="B33">
        <v>167</v>
      </c>
    </row>
    <row r="34" spans="1:2" ht="12.75">
      <c r="A34" s="1">
        <v>35612</v>
      </c>
      <c r="B34">
        <v>109</v>
      </c>
    </row>
    <row r="35" spans="1:2" ht="12.75">
      <c r="A35" s="1">
        <v>35643</v>
      </c>
      <c r="B35">
        <v>141</v>
      </c>
    </row>
    <row r="36" spans="1:2" ht="12.75">
      <c r="A36" s="1">
        <v>35674</v>
      </c>
      <c r="B36">
        <v>185</v>
      </c>
    </row>
    <row r="37" spans="1:2" ht="12.75">
      <c r="A37" s="1">
        <v>35704</v>
      </c>
      <c r="B37">
        <v>148</v>
      </c>
    </row>
    <row r="38" spans="1:2" ht="12.75">
      <c r="A38" s="1">
        <v>35735</v>
      </c>
      <c r="B38">
        <v>192</v>
      </c>
    </row>
    <row r="39" spans="1:2" ht="12.75">
      <c r="A39" s="1">
        <v>35765</v>
      </c>
      <c r="B39">
        <v>215</v>
      </c>
    </row>
    <row r="40" spans="1:2" ht="12.75">
      <c r="A40" s="1">
        <v>35796</v>
      </c>
      <c r="B40">
        <v>240</v>
      </c>
    </row>
    <row r="41" spans="1:2" ht="12.75">
      <c r="A41" s="1">
        <v>35827</v>
      </c>
      <c r="B41">
        <v>207</v>
      </c>
    </row>
    <row r="42" spans="1:2" ht="12.75">
      <c r="A42" s="1">
        <v>35855</v>
      </c>
      <c r="B42">
        <v>168</v>
      </c>
    </row>
    <row r="43" spans="1:2" ht="12.75">
      <c r="A43" s="1">
        <v>35886</v>
      </c>
      <c r="B43">
        <v>165</v>
      </c>
    </row>
    <row r="44" spans="1:2" ht="12.75">
      <c r="A44" s="1">
        <v>35916</v>
      </c>
      <c r="B44">
        <v>218</v>
      </c>
    </row>
    <row r="45" spans="1:2" ht="12.75">
      <c r="A45" s="1">
        <v>35947</v>
      </c>
      <c r="B45">
        <v>168</v>
      </c>
    </row>
    <row r="46" spans="1:2" ht="12.75">
      <c r="A46" s="1">
        <v>35977</v>
      </c>
      <c r="B46">
        <v>179</v>
      </c>
    </row>
    <row r="47" spans="1:2" ht="12.75">
      <c r="A47" s="1">
        <v>36008</v>
      </c>
      <c r="B47">
        <v>181</v>
      </c>
    </row>
    <row r="48" spans="1:2" ht="12.75">
      <c r="A48" s="1">
        <v>36039</v>
      </c>
      <c r="B48">
        <v>175</v>
      </c>
    </row>
    <row r="49" spans="1:2" ht="12.75">
      <c r="A49" s="1">
        <v>36069</v>
      </c>
      <c r="B49">
        <v>185</v>
      </c>
    </row>
    <row r="50" spans="1:2" ht="12.75">
      <c r="A50" s="1">
        <v>36100</v>
      </c>
      <c r="B50">
        <v>245</v>
      </c>
    </row>
    <row r="51" spans="1:2" ht="12.75">
      <c r="A51" s="1">
        <v>36130</v>
      </c>
      <c r="B51">
        <v>177</v>
      </c>
    </row>
    <row r="52" spans="1:2" ht="12.75">
      <c r="A52" s="64">
        <v>36161</v>
      </c>
      <c r="B52" s="65">
        <v>206.45012651187912</v>
      </c>
    </row>
    <row r="53" spans="1:2" ht="12.75">
      <c r="A53" s="64">
        <v>36192</v>
      </c>
      <c r="B53" s="65">
        <v>222.0978911013967</v>
      </c>
    </row>
    <row r="54" spans="1:2" ht="12.75">
      <c r="A54" s="64">
        <v>36220</v>
      </c>
      <c r="B54" s="65">
        <v>186.24556058716925</v>
      </c>
    </row>
    <row r="55" spans="1:2" ht="12.75">
      <c r="A55" s="64">
        <v>36251</v>
      </c>
      <c r="B55" s="65">
        <v>176.64308930922314</v>
      </c>
    </row>
    <row r="56" spans="1:2" ht="12.75">
      <c r="A56" s="64">
        <v>36281</v>
      </c>
      <c r="B56" s="65">
        <v>181.54059339957539</v>
      </c>
    </row>
    <row r="57" spans="1:2" ht="12.75">
      <c r="A57" s="64">
        <v>36312</v>
      </c>
      <c r="B57" s="65">
        <v>174.43790916540394</v>
      </c>
    </row>
    <row r="58" spans="1:2" ht="12.75">
      <c r="A58" s="64">
        <v>36342</v>
      </c>
      <c r="B58" s="65">
        <v>177.0852081227914</v>
      </c>
    </row>
    <row r="59" spans="1:2" ht="12.75">
      <c r="A59" s="64">
        <v>36373</v>
      </c>
      <c r="B59" s="65">
        <v>189.48250329495255</v>
      </c>
    </row>
    <row r="60" spans="1:2" ht="12.75">
      <c r="A60" s="64">
        <v>36404</v>
      </c>
      <c r="B60" s="65">
        <v>187.37983982918905</v>
      </c>
    </row>
    <row r="61" spans="1:2" ht="12.75">
      <c r="A61" s="64">
        <v>36434</v>
      </c>
      <c r="B61" s="65">
        <v>197.77705322266198</v>
      </c>
    </row>
    <row r="62" spans="1:2" ht="12.75">
      <c r="A62" s="64">
        <v>36465</v>
      </c>
      <c r="B62" s="65">
        <v>204.67442108136532</v>
      </c>
    </row>
    <row r="63" spans="1:2" ht="12.75">
      <c r="A63" s="64">
        <v>36495</v>
      </c>
      <c r="B63" s="65">
        <v>193.3215490984222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5.00390625" style="4" customWidth="1"/>
    <col min="3" max="4" width="14.28125" style="4" customWidth="1"/>
    <col min="5" max="5" width="0.71875" style="7" customWidth="1"/>
    <col min="6" max="6" width="14.28125" style="6" customWidth="1"/>
    <col min="7" max="8" width="14.28125" style="4" customWidth="1"/>
    <col min="9" max="9" width="7.28125" style="4" customWidth="1"/>
    <col min="10" max="10" width="9.140625" style="4" customWidth="1"/>
    <col min="11" max="11" width="7.28125" style="4" customWidth="1"/>
    <col min="12" max="12" width="5.140625" style="4" customWidth="1"/>
    <col min="13" max="16" width="12.00390625" style="4" bestFit="1" customWidth="1"/>
    <col min="17" max="16384" width="9.140625" style="4" customWidth="1"/>
  </cols>
  <sheetData>
    <row r="2" ht="15.75">
      <c r="E2" s="5" t="s">
        <v>3</v>
      </c>
    </row>
    <row r="3" ht="13.5" thickBot="1">
      <c r="E3" s="7" t="s">
        <v>4</v>
      </c>
    </row>
    <row r="4" spans="11:16" ht="12.75">
      <c r="K4" s="19" t="s">
        <v>10</v>
      </c>
      <c r="L4" s="18"/>
      <c r="M4" s="18"/>
      <c r="N4" s="18"/>
      <c r="O4" s="18"/>
      <c r="P4" s="23"/>
    </row>
    <row r="5" spans="1:16" ht="12.75">
      <c r="A5" s="8" t="s">
        <v>5</v>
      </c>
      <c r="K5" s="20" t="s">
        <v>24</v>
      </c>
      <c r="L5" s="17" t="s">
        <v>28</v>
      </c>
      <c r="M5" s="17" t="s">
        <v>29</v>
      </c>
      <c r="N5" s="17" t="s">
        <v>26</v>
      </c>
      <c r="O5" s="17" t="s">
        <v>27</v>
      </c>
      <c r="P5" s="24" t="s">
        <v>25</v>
      </c>
    </row>
    <row r="6" spans="2:16" ht="12.75">
      <c r="B6" s="4" t="s">
        <v>6</v>
      </c>
      <c r="K6" s="21" t="str">
        <f>"Jan-95"</f>
        <v>Jan-95</v>
      </c>
      <c r="L6" s="15">
        <v>226</v>
      </c>
      <c r="M6" s="15">
        <v>216.32083333333372</v>
      </c>
      <c r="N6" s="15"/>
      <c r="O6" s="15"/>
      <c r="P6" s="25"/>
    </row>
    <row r="7" spans="2:16" ht="12.75">
      <c r="B7" s="4" t="s">
        <v>7</v>
      </c>
      <c r="K7" s="21" t="str">
        <f>"Feb-95"</f>
        <v>Feb-95</v>
      </c>
      <c r="L7" s="15">
        <v>254</v>
      </c>
      <c r="M7" s="15">
        <v>234.75769794962923</v>
      </c>
      <c r="N7" s="15"/>
      <c r="O7" s="15"/>
      <c r="P7" s="25"/>
    </row>
    <row r="8" spans="2:16" ht="12.75">
      <c r="B8" s="4" t="s">
        <v>8</v>
      </c>
      <c r="K8" s="21" t="str">
        <f>"Mar-95"</f>
        <v>Mar-95</v>
      </c>
      <c r="L8" s="15">
        <v>204</v>
      </c>
      <c r="M8" s="15">
        <v>204.45076346682725</v>
      </c>
      <c r="N8" s="15"/>
      <c r="O8" s="15"/>
      <c r="P8" s="25"/>
    </row>
    <row r="9" spans="2:16" ht="12.75">
      <c r="B9" s="4" t="s">
        <v>9</v>
      </c>
      <c r="K9" s="21" t="str">
        <f>"Apr-95"</f>
        <v>Apr-95</v>
      </c>
      <c r="L9" s="15">
        <v>193</v>
      </c>
      <c r="M9" s="15">
        <v>194.7180706953247</v>
      </c>
      <c r="N9" s="15"/>
      <c r="O9" s="15"/>
      <c r="P9" s="25"/>
    </row>
    <row r="10" spans="11:16" ht="12.75">
      <c r="K10" s="21" t="str">
        <f>"May-95"</f>
        <v>May-95</v>
      </c>
      <c r="L10" s="15">
        <v>191</v>
      </c>
      <c r="M10" s="15">
        <v>199.120126028418</v>
      </c>
      <c r="N10" s="15"/>
      <c r="O10" s="15"/>
      <c r="P10" s="25"/>
    </row>
    <row r="11" spans="1:16" ht="12.75">
      <c r="A11" s="8" t="s">
        <v>10</v>
      </c>
      <c r="H11" s="9" t="s">
        <v>11</v>
      </c>
      <c r="K11" s="21" t="str">
        <f>"Jun-95"</f>
        <v>Jun-95</v>
      </c>
      <c r="L11" s="15">
        <v>166</v>
      </c>
      <c r="M11" s="15">
        <v>189.6770385324383</v>
      </c>
      <c r="N11" s="15"/>
      <c r="O11" s="15"/>
      <c r="P11" s="25"/>
    </row>
    <row r="12" spans="11:16" ht="12.75">
      <c r="K12" s="21" t="str">
        <f>"Jul-95"</f>
        <v>Jul-95</v>
      </c>
      <c r="L12" s="15">
        <v>175</v>
      </c>
      <c r="M12" s="15">
        <v>185.5002775822585</v>
      </c>
      <c r="N12" s="15"/>
      <c r="O12" s="15"/>
      <c r="P12" s="25"/>
    </row>
    <row r="13" spans="2:16" ht="12.75">
      <c r="B13" s="4" t="s">
        <v>12</v>
      </c>
      <c r="K13" s="21" t="str">
        <f>"Aug-95"</f>
        <v>Aug-95</v>
      </c>
      <c r="L13" s="15">
        <v>217</v>
      </c>
      <c r="M13" s="15">
        <v>194.87120420468628</v>
      </c>
      <c r="N13" s="15"/>
      <c r="O13" s="15"/>
      <c r="P13" s="25"/>
    </row>
    <row r="14" spans="2:16" ht="12.75">
      <c r="B14" s="4" t="s">
        <v>13</v>
      </c>
      <c r="K14" s="21" t="str">
        <f>"Sep-95"</f>
        <v>Sep-95</v>
      </c>
      <c r="L14" s="15">
        <v>167</v>
      </c>
      <c r="M14" s="15">
        <v>199.14618899741987</v>
      </c>
      <c r="N14" s="15"/>
      <c r="O14" s="15"/>
      <c r="P14" s="25"/>
    </row>
    <row r="15" spans="3:16" ht="12.75">
      <c r="C15" s="4" t="s">
        <v>14</v>
      </c>
      <c r="K15" s="21" t="str">
        <f>"Oct-95"</f>
        <v>Oct-95</v>
      </c>
      <c r="L15" s="15">
        <v>192</v>
      </c>
      <c r="M15" s="15">
        <v>200.27852564390975</v>
      </c>
      <c r="N15" s="15"/>
      <c r="O15" s="15"/>
      <c r="P15" s="25"/>
    </row>
    <row r="16" spans="3:16" ht="12.75">
      <c r="C16" s="4" t="s">
        <v>15</v>
      </c>
      <c r="K16" s="21" t="str">
        <f>"Nov-95"</f>
        <v>Nov-95</v>
      </c>
      <c r="L16" s="15">
        <v>127</v>
      </c>
      <c r="M16" s="15">
        <v>204.78978563487814</v>
      </c>
      <c r="N16" s="15"/>
      <c r="O16" s="15"/>
      <c r="P16" s="25"/>
    </row>
    <row r="17" spans="2:16" ht="12.75">
      <c r="B17" s="4" t="s">
        <v>16</v>
      </c>
      <c r="K17" s="21" t="str">
        <f>"Dec-95"</f>
        <v>Dec-95</v>
      </c>
      <c r="L17" s="15">
        <v>148</v>
      </c>
      <c r="M17" s="15">
        <v>171.01713522691887</v>
      </c>
      <c r="N17" s="15"/>
      <c r="O17" s="15"/>
      <c r="P17" s="25"/>
    </row>
    <row r="18" spans="11:16" ht="12.75">
      <c r="K18" s="21" t="str">
        <f>"Jan-96"</f>
        <v>Jan-96</v>
      </c>
      <c r="L18" s="15">
        <v>184</v>
      </c>
      <c r="M18" s="15">
        <v>177.52078853560158</v>
      </c>
      <c r="N18" s="15"/>
      <c r="O18" s="15"/>
      <c r="P18" s="25"/>
    </row>
    <row r="19" spans="2:16" ht="12.75">
      <c r="B19" s="4" t="s">
        <v>17</v>
      </c>
      <c r="K19" s="21" t="str">
        <f>"Feb-96"</f>
        <v>Feb-96</v>
      </c>
      <c r="L19" s="15">
        <v>209</v>
      </c>
      <c r="M19" s="15">
        <v>195.04219777135273</v>
      </c>
      <c r="N19" s="15"/>
      <c r="O19" s="15"/>
      <c r="P19" s="25"/>
    </row>
    <row r="20" spans="3:16" ht="12.75">
      <c r="C20" s="4" t="s">
        <v>18</v>
      </c>
      <c r="K20" s="21" t="str">
        <f>"Mar-96"</f>
        <v>Mar-96</v>
      </c>
      <c r="L20" s="15">
        <v>186</v>
      </c>
      <c r="M20" s="15">
        <v>163.19819494691572</v>
      </c>
      <c r="N20" s="15"/>
      <c r="O20" s="15"/>
      <c r="P20" s="25"/>
    </row>
    <row r="21" spans="3:16" ht="12.75">
      <c r="C21" s="4" t="s">
        <v>19</v>
      </c>
      <c r="K21" s="21" t="str">
        <f>"Apr-96"</f>
        <v>Apr-96</v>
      </c>
      <c r="L21" s="15">
        <v>188</v>
      </c>
      <c r="M21" s="15">
        <v>160.16624636129552</v>
      </c>
      <c r="N21" s="15"/>
      <c r="O21" s="15"/>
      <c r="P21" s="25"/>
    </row>
    <row r="22" spans="3:16" ht="12.75">
      <c r="C22" s="4" t="s">
        <v>20</v>
      </c>
      <c r="K22" s="21" t="str">
        <f>"May-96"</f>
        <v>May-96</v>
      </c>
      <c r="L22" s="15">
        <v>129</v>
      </c>
      <c r="M22" s="15">
        <v>173.08090589717716</v>
      </c>
      <c r="N22" s="15"/>
      <c r="O22" s="15"/>
      <c r="P22" s="25"/>
    </row>
    <row r="23" spans="3:16" ht="12.75">
      <c r="C23" s="4" t="s">
        <v>21</v>
      </c>
      <c r="K23" s="21" t="str">
        <f>"Jun-96"</f>
        <v>Jun-96</v>
      </c>
      <c r="L23" s="15">
        <v>162</v>
      </c>
      <c r="M23" s="15">
        <v>153.262452495674</v>
      </c>
      <c r="N23" s="15"/>
      <c r="O23" s="15"/>
      <c r="P23" s="25"/>
    </row>
    <row r="24" spans="3:16" ht="12.75">
      <c r="C24" s="4" t="s">
        <v>22</v>
      </c>
      <c r="K24" s="21" t="str">
        <f>"Jul-96"</f>
        <v>Jul-96</v>
      </c>
      <c r="L24" s="15">
        <v>210</v>
      </c>
      <c r="M24" s="15">
        <v>158.43731118102232</v>
      </c>
      <c r="N24" s="15"/>
      <c r="O24" s="15"/>
      <c r="P24" s="25"/>
    </row>
    <row r="25" spans="11:16" ht="12.75">
      <c r="K25" s="21" t="str">
        <f>"Aug-96"</f>
        <v>Aug-96</v>
      </c>
      <c r="L25" s="15">
        <v>183</v>
      </c>
      <c r="M25" s="15">
        <v>185.71869301654175</v>
      </c>
      <c r="N25" s="15"/>
      <c r="O25" s="15"/>
      <c r="P25" s="25"/>
    </row>
    <row r="26" spans="2:16" ht="12.75">
      <c r="B26" s="4" t="s">
        <v>23</v>
      </c>
      <c r="K26" s="21" t="str">
        <f>"Sep-96"</f>
        <v>Sep-96</v>
      </c>
      <c r="L26" s="15">
        <v>186</v>
      </c>
      <c r="M26" s="15">
        <v>182.793725624026</v>
      </c>
      <c r="N26" s="15"/>
      <c r="O26" s="15"/>
      <c r="P26" s="25"/>
    </row>
    <row r="27" spans="11:16" ht="13.5" thickBot="1">
      <c r="K27" s="21" t="str">
        <f>"Oct-96"</f>
        <v>Oct-96</v>
      </c>
      <c r="L27" s="15">
        <v>229</v>
      </c>
      <c r="M27" s="15">
        <v>194.1320201689415</v>
      </c>
      <c r="N27" s="15"/>
      <c r="O27" s="15"/>
      <c r="P27" s="25"/>
    </row>
    <row r="28" spans="3:16" ht="12.75">
      <c r="C28" s="14" t="s">
        <v>24</v>
      </c>
      <c r="D28" s="14" t="s">
        <v>25</v>
      </c>
      <c r="E28" s="14"/>
      <c r="F28" s="14" t="s">
        <v>26</v>
      </c>
      <c r="G28" s="14" t="s">
        <v>27</v>
      </c>
      <c r="K28" s="21" t="str">
        <f>"Nov-96"</f>
        <v>Nov-96</v>
      </c>
      <c r="L28" s="15">
        <v>217</v>
      </c>
      <c r="M28" s="15">
        <v>211.0291006751203</v>
      </c>
      <c r="N28" s="15"/>
      <c r="O28" s="15"/>
      <c r="P28" s="25"/>
    </row>
    <row r="29" spans="3:16" ht="12.75">
      <c r="C29" s="10" t="str">
        <f>"Jan-99"</f>
        <v>Jan-99</v>
      </c>
      <c r="D29" s="11">
        <v>158.90859620749617</v>
      </c>
      <c r="E29" s="10"/>
      <c r="F29" s="11">
        <v>206.45012651187912</v>
      </c>
      <c r="G29" s="11">
        <v>253.9916568162621</v>
      </c>
      <c r="K29" s="21" t="str">
        <f>"Dec-96"</f>
        <v>Dec-96</v>
      </c>
      <c r="L29" s="15">
        <v>195</v>
      </c>
      <c r="M29" s="15">
        <v>201.4361884077097</v>
      </c>
      <c r="N29" s="15"/>
      <c r="O29" s="15"/>
      <c r="P29" s="25"/>
    </row>
    <row r="30" spans="3:16" ht="12.75">
      <c r="C30" s="10" t="str">
        <f>"Feb-99"</f>
        <v>Feb-99</v>
      </c>
      <c r="D30" s="11">
        <v>173.52284926865758</v>
      </c>
      <c r="E30" s="10"/>
      <c r="F30" s="11">
        <v>222.0978911013967</v>
      </c>
      <c r="G30" s="11">
        <v>270.6729329341358</v>
      </c>
      <c r="K30" s="21" t="str">
        <f>"Jan-97"</f>
        <v>Jan-97</v>
      </c>
      <c r="L30" s="15">
        <v>144</v>
      </c>
      <c r="M30" s="15">
        <v>212.7396483197469</v>
      </c>
      <c r="N30" s="15"/>
      <c r="O30" s="15"/>
      <c r="P30" s="25"/>
    </row>
    <row r="31" spans="3:16" ht="12.75">
      <c r="C31" s="10" t="str">
        <f>"Mar-99"</f>
        <v>Mar-99</v>
      </c>
      <c r="D31" s="11">
        <v>136.59107338036927</v>
      </c>
      <c r="E31" s="10"/>
      <c r="F31" s="11">
        <v>186.24556058716925</v>
      </c>
      <c r="G31" s="11">
        <v>235.9000477939692</v>
      </c>
      <c r="K31" s="21" t="str">
        <f>"Feb-97"</f>
        <v>Feb-97</v>
      </c>
      <c r="L31" s="15">
        <v>186</v>
      </c>
      <c r="M31" s="15">
        <v>208.58747724086953</v>
      </c>
      <c r="N31" s="15"/>
      <c r="O31" s="15"/>
      <c r="P31" s="25"/>
    </row>
    <row r="32" spans="3:16" ht="12.75">
      <c r="C32" s="10" t="str">
        <f>"Apr-99"</f>
        <v>Apr-99</v>
      </c>
      <c r="D32" s="11">
        <v>125.86009102954135</v>
      </c>
      <c r="E32" s="10"/>
      <c r="F32" s="11">
        <v>176.64308930922314</v>
      </c>
      <c r="G32" s="11">
        <v>227.42608758890495</v>
      </c>
      <c r="K32" s="21" t="str">
        <f>"Mar-97"</f>
        <v>Mar-97</v>
      </c>
      <c r="L32" s="15">
        <v>154</v>
      </c>
      <c r="M32" s="15">
        <v>166.2170176028631</v>
      </c>
      <c r="N32" s="15"/>
      <c r="O32" s="15"/>
      <c r="P32" s="25"/>
    </row>
    <row r="33" spans="3:16" ht="12.75">
      <c r="C33" s="10" t="str">
        <f>"May-99"</f>
        <v>May-99</v>
      </c>
      <c r="D33" s="11">
        <v>129.576595159901</v>
      </c>
      <c r="E33" s="10"/>
      <c r="F33" s="11">
        <v>181.54059339957539</v>
      </c>
      <c r="G33" s="11">
        <v>233.50459163924975</v>
      </c>
      <c r="K33" s="21" t="str">
        <f>"Apr-97"</f>
        <v>Apr-97</v>
      </c>
      <c r="L33" s="15">
        <v>127</v>
      </c>
      <c r="M33" s="15">
        <v>153.09584048291475</v>
      </c>
      <c r="N33" s="15"/>
      <c r="O33" s="15"/>
      <c r="P33" s="25"/>
    </row>
    <row r="34" spans="3:16" ht="12.75">
      <c r="C34" s="10" t="str">
        <f>"Jun-99"</f>
        <v>Jun-99</v>
      </c>
      <c r="D34" s="11">
        <v>121.23667287240397</v>
      </c>
      <c r="E34" s="10"/>
      <c r="F34" s="11">
        <v>174.43790916540394</v>
      </c>
      <c r="G34" s="11">
        <v>227.6391454584039</v>
      </c>
      <c r="K34" s="21" t="str">
        <f>"May-97"</f>
        <v>May-97</v>
      </c>
      <c r="L34" s="15">
        <v>154</v>
      </c>
      <c r="M34" s="15">
        <v>150.4162091772466</v>
      </c>
      <c r="N34" s="15"/>
      <c r="O34" s="15"/>
      <c r="P34" s="25"/>
    </row>
    <row r="35" spans="3:16" ht="12.75">
      <c r="C35" s="10" t="str">
        <f>"Jul-99"</f>
        <v>Jul-99</v>
      </c>
      <c r="D35" s="11">
        <v>122.5863807006939</v>
      </c>
      <c r="E35" s="10"/>
      <c r="F35" s="11">
        <v>177.0852081227914</v>
      </c>
      <c r="G35" s="11">
        <v>231.58403554488896</v>
      </c>
      <c r="K35" s="21" t="str">
        <f>"Jun-97"</f>
        <v>Jun-97</v>
      </c>
      <c r="L35" s="15">
        <v>167</v>
      </c>
      <c r="M35" s="15">
        <v>144.37284173778818</v>
      </c>
      <c r="N35" s="15"/>
      <c r="O35" s="15"/>
      <c r="P35" s="25"/>
    </row>
    <row r="36" spans="3:16" ht="12.75">
      <c r="C36" s="10" t="str">
        <f>"Aug-99"</f>
        <v>Aug-99</v>
      </c>
      <c r="D36" s="11">
        <v>133.62120518730256</v>
      </c>
      <c r="E36" s="10"/>
      <c r="F36" s="11">
        <v>189.48250329495255</v>
      </c>
      <c r="G36" s="11">
        <v>245.3438014026025</v>
      </c>
      <c r="K36" s="21" t="str">
        <f>"Jul-97"</f>
        <v>Jul-97</v>
      </c>
      <c r="L36" s="15">
        <v>109</v>
      </c>
      <c r="M36" s="15">
        <v>153.58132163806835</v>
      </c>
      <c r="N36" s="15"/>
      <c r="O36" s="15"/>
      <c r="P36" s="25"/>
    </row>
    <row r="37" spans="3:16" ht="12.75">
      <c r="C37" s="10" t="str">
        <f>"Sep-99"</f>
        <v>Sep-99</v>
      </c>
      <c r="D37" s="11">
        <v>130.08620074441984</v>
      </c>
      <c r="E37" s="10"/>
      <c r="F37" s="11">
        <v>187.37983982918905</v>
      </c>
      <c r="G37" s="11">
        <v>244.67347891395823</v>
      </c>
      <c r="K37" s="21" t="str">
        <f>"Aug-97"</f>
        <v>Aug-97</v>
      </c>
      <c r="L37" s="15">
        <v>141</v>
      </c>
      <c r="M37" s="15">
        <v>153.11430427285592</v>
      </c>
      <c r="N37" s="15"/>
      <c r="O37" s="15"/>
      <c r="P37" s="25"/>
    </row>
    <row r="38" spans="3:16" ht="12.75">
      <c r="C38" s="10" t="str">
        <f>"Oct-99"</f>
        <v>Oct-99</v>
      </c>
      <c r="D38" s="11">
        <v>138.97568679355675</v>
      </c>
      <c r="E38" s="10"/>
      <c r="F38" s="11">
        <v>197.77705322266198</v>
      </c>
      <c r="G38" s="11">
        <v>256.5784196517672</v>
      </c>
      <c r="K38" s="21" t="str">
        <f>"Sep-97"</f>
        <v>Sep-97</v>
      </c>
      <c r="L38" s="15">
        <v>185</v>
      </c>
      <c r="M38" s="15">
        <v>147.48563560600041</v>
      </c>
      <c r="N38" s="15"/>
      <c r="O38" s="15"/>
      <c r="P38" s="25"/>
    </row>
    <row r="39" spans="3:16" ht="12.75">
      <c r="C39" s="10" t="str">
        <f>"Nov-99"</f>
        <v>Nov-99</v>
      </c>
      <c r="D39" s="11">
        <v>144.28382853255454</v>
      </c>
      <c r="E39" s="10"/>
      <c r="F39" s="11">
        <v>204.67442108136532</v>
      </c>
      <c r="G39" s="11">
        <v>265.0650136301761</v>
      </c>
      <c r="K39" s="21" t="str">
        <f>"Oct-97"</f>
        <v>Oct-97</v>
      </c>
      <c r="L39" s="15">
        <v>148</v>
      </c>
      <c r="M39" s="15">
        <v>168.73443586672778</v>
      </c>
      <c r="N39" s="15"/>
      <c r="O39" s="15"/>
      <c r="P39" s="25"/>
    </row>
    <row r="40" spans="3:16" ht="13.5" thickBot="1">
      <c r="C40" s="12" t="str">
        <f>"Dec-99"</f>
        <v>Dec-99</v>
      </c>
      <c r="D40" s="13">
        <v>131.25344008992224</v>
      </c>
      <c r="E40" s="12"/>
      <c r="F40" s="13">
        <v>193.3215490984222</v>
      </c>
      <c r="G40" s="13">
        <v>255.38965810692216</v>
      </c>
      <c r="K40" s="21" t="str">
        <f>"Nov-97"</f>
        <v>Nov-97</v>
      </c>
      <c r="L40" s="15">
        <v>192</v>
      </c>
      <c r="M40" s="15">
        <v>169.5857193914212</v>
      </c>
      <c r="N40" s="15"/>
      <c r="O40" s="15"/>
      <c r="P40" s="25"/>
    </row>
    <row r="41" spans="11:16" ht="12.75">
      <c r="K41" s="21" t="str">
        <f>"Dec-97"</f>
        <v>Dec-97</v>
      </c>
      <c r="L41" s="15">
        <v>215</v>
      </c>
      <c r="M41" s="15">
        <v>164.72313940691282</v>
      </c>
      <c r="N41" s="15"/>
      <c r="O41" s="15"/>
      <c r="P41" s="25"/>
    </row>
    <row r="42" spans="11:16" ht="12.75">
      <c r="K42" s="21" t="str">
        <f>"Jan-98"</f>
        <v>Jan-98</v>
      </c>
      <c r="L42" s="15">
        <v>240</v>
      </c>
      <c r="M42" s="15">
        <v>192.32757747167807</v>
      </c>
      <c r="N42" s="15"/>
      <c r="O42" s="15"/>
      <c r="P42" s="25"/>
    </row>
    <row r="43" spans="11:16" ht="12.75">
      <c r="K43" s="21" t="str">
        <f>"Feb-98"</f>
        <v>Feb-98</v>
      </c>
      <c r="L43" s="15">
        <v>207</v>
      </c>
      <c r="M43" s="15">
        <v>221.75949744946152</v>
      </c>
      <c r="N43" s="15"/>
      <c r="O43" s="15"/>
      <c r="P43" s="25"/>
    </row>
    <row r="44" spans="11:16" ht="12.75">
      <c r="K44" s="21" t="str">
        <f>"Mar-98"</f>
        <v>Mar-98</v>
      </c>
      <c r="L44" s="15">
        <v>168</v>
      </c>
      <c r="M44" s="15">
        <v>181.65252935061983</v>
      </c>
      <c r="N44" s="15"/>
      <c r="O44" s="15"/>
      <c r="P44" s="25"/>
    </row>
    <row r="45" spans="11:16" ht="12.75">
      <c r="K45" s="21" t="str">
        <f>"Apr-98"</f>
        <v>Apr-98</v>
      </c>
      <c r="L45" s="15">
        <v>165</v>
      </c>
      <c r="M45" s="15">
        <v>168.10774314259928</v>
      </c>
      <c r="N45" s="15"/>
      <c r="O45" s="15"/>
      <c r="P45" s="25"/>
    </row>
    <row r="46" spans="11:16" ht="12.75">
      <c r="K46" s="21" t="str">
        <f>"May-98"</f>
        <v>May-98</v>
      </c>
      <c r="L46" s="15">
        <v>218</v>
      </c>
      <c r="M46" s="15">
        <v>172.07466021867612</v>
      </c>
      <c r="N46" s="15"/>
      <c r="O46" s="15"/>
      <c r="P46" s="25"/>
    </row>
    <row r="47" spans="11:16" ht="12.75">
      <c r="K47" s="21" t="str">
        <f>"Jun-98"</f>
        <v>Jun-98</v>
      </c>
      <c r="L47" s="15">
        <v>168</v>
      </c>
      <c r="M47" s="15">
        <v>178.24814820566854</v>
      </c>
      <c r="N47" s="15"/>
      <c r="O47" s="15"/>
      <c r="P47" s="25"/>
    </row>
    <row r="48" spans="11:16" ht="12.75">
      <c r="K48" s="21" t="str">
        <f>"Jul-98"</f>
        <v>Jul-98</v>
      </c>
      <c r="L48" s="15">
        <v>179</v>
      </c>
      <c r="M48" s="15">
        <v>177.93376456751201</v>
      </c>
      <c r="N48" s="15"/>
      <c r="O48" s="15"/>
      <c r="P48" s="25"/>
    </row>
    <row r="49" spans="11:16" ht="12.75">
      <c r="K49" s="21" t="str">
        <f>"Aug-98"</f>
        <v>Aug-98</v>
      </c>
      <c r="L49" s="15">
        <v>181</v>
      </c>
      <c r="M49" s="15">
        <v>190.64598537456376</v>
      </c>
      <c r="N49" s="15"/>
      <c r="O49" s="15"/>
      <c r="P49" s="25"/>
    </row>
    <row r="50" spans="11:16" ht="12.75">
      <c r="K50" s="21" t="str">
        <f>"Sep-98"</f>
        <v>Sep-98</v>
      </c>
      <c r="L50" s="15">
        <v>175</v>
      </c>
      <c r="M50" s="15">
        <v>185.76403854676084</v>
      </c>
      <c r="N50" s="15"/>
      <c r="O50" s="15"/>
      <c r="P50" s="25"/>
    </row>
    <row r="51" spans="11:16" ht="12.75">
      <c r="K51" s="21" t="str">
        <f>"Oct-98"</f>
        <v>Oct-98</v>
      </c>
      <c r="L51" s="15">
        <v>185</v>
      </c>
      <c r="M51" s="15">
        <v>193.05701069303538</v>
      </c>
      <c r="N51" s="15"/>
      <c r="O51" s="15"/>
      <c r="P51" s="25"/>
    </row>
    <row r="52" spans="11:16" ht="12.75">
      <c r="K52" s="21" t="str">
        <f>"Nov-98"</f>
        <v>Nov-98</v>
      </c>
      <c r="L52" s="15">
        <v>245</v>
      </c>
      <c r="M52" s="15">
        <v>197.59278051935038</v>
      </c>
      <c r="N52" s="15"/>
      <c r="O52" s="15"/>
      <c r="P52" s="25"/>
    </row>
    <row r="53" spans="11:16" ht="12.75">
      <c r="K53" s="21" t="str">
        <f>"Dec-98"</f>
        <v>Dec-98</v>
      </c>
      <c r="L53" s="15">
        <v>177</v>
      </c>
      <c r="M53" s="15">
        <v>199.9532729601277</v>
      </c>
      <c r="N53" s="15"/>
      <c r="O53" s="15"/>
      <c r="P53" s="25"/>
    </row>
    <row r="54" spans="11:16" ht="12.75">
      <c r="K54" s="21" t="str">
        <f>"Jan-99"</f>
        <v>Jan-99</v>
      </c>
      <c r="L54" s="15"/>
      <c r="M54" s="15"/>
      <c r="N54" s="15">
        <v>206.45012651187912</v>
      </c>
      <c r="O54" s="15">
        <v>253.9916568162621</v>
      </c>
      <c r="P54" s="25">
        <v>158.90859620749617</v>
      </c>
    </row>
    <row r="55" spans="11:16" ht="12.75">
      <c r="K55" s="21" t="str">
        <f>"Feb-99"</f>
        <v>Feb-99</v>
      </c>
      <c r="L55" s="15"/>
      <c r="M55" s="15"/>
      <c r="N55" s="15">
        <v>222.0978911013967</v>
      </c>
      <c r="O55" s="15">
        <v>270.6729329341358</v>
      </c>
      <c r="P55" s="25">
        <v>173.52284926865758</v>
      </c>
    </row>
    <row r="56" spans="11:16" ht="12.75">
      <c r="K56" s="21" t="str">
        <f>"Mar-99"</f>
        <v>Mar-99</v>
      </c>
      <c r="L56" s="15"/>
      <c r="M56" s="15"/>
      <c r="N56" s="15">
        <v>186.24556058716925</v>
      </c>
      <c r="O56" s="15">
        <v>235.9000477939692</v>
      </c>
      <c r="P56" s="25">
        <v>136.59107338036927</v>
      </c>
    </row>
    <row r="57" spans="11:16" ht="12.75">
      <c r="K57" s="21" t="str">
        <f>"Apr-99"</f>
        <v>Apr-99</v>
      </c>
      <c r="L57" s="15"/>
      <c r="M57" s="15"/>
      <c r="N57" s="15">
        <v>176.64308930922314</v>
      </c>
      <c r="O57" s="15">
        <v>227.42608758890495</v>
      </c>
      <c r="P57" s="25">
        <v>125.86009102954135</v>
      </c>
    </row>
    <row r="58" spans="11:16" ht="12.75">
      <c r="K58" s="21" t="str">
        <f>"May-99"</f>
        <v>May-99</v>
      </c>
      <c r="L58" s="15"/>
      <c r="M58" s="15"/>
      <c r="N58" s="15">
        <v>181.54059339957539</v>
      </c>
      <c r="O58" s="15">
        <v>233.50459163924975</v>
      </c>
      <c r="P58" s="25">
        <v>129.576595159901</v>
      </c>
    </row>
    <row r="59" spans="11:16" ht="12.75">
      <c r="K59" s="21" t="str">
        <f>"Jun-99"</f>
        <v>Jun-99</v>
      </c>
      <c r="L59" s="15"/>
      <c r="M59" s="15"/>
      <c r="N59" s="15">
        <v>174.43790916540394</v>
      </c>
      <c r="O59" s="15">
        <v>227.6391454584039</v>
      </c>
      <c r="P59" s="25">
        <v>121.23667287240397</v>
      </c>
    </row>
    <row r="60" spans="11:16" ht="12.75">
      <c r="K60" s="21" t="str">
        <f>"Jul-99"</f>
        <v>Jul-99</v>
      </c>
      <c r="L60" s="15"/>
      <c r="M60" s="15"/>
      <c r="N60" s="15">
        <v>177.0852081227914</v>
      </c>
      <c r="O60" s="15">
        <v>231.58403554488896</v>
      </c>
      <c r="P60" s="25">
        <v>122.5863807006939</v>
      </c>
    </row>
    <row r="61" spans="11:16" ht="12.75">
      <c r="K61" s="21" t="str">
        <f>"Aug-99"</f>
        <v>Aug-99</v>
      </c>
      <c r="L61" s="15"/>
      <c r="M61" s="15"/>
      <c r="N61" s="15">
        <v>189.48250329495255</v>
      </c>
      <c r="O61" s="15">
        <v>245.3438014026025</v>
      </c>
      <c r="P61" s="25">
        <v>133.62120518730256</v>
      </c>
    </row>
    <row r="62" spans="11:16" ht="12.75">
      <c r="K62" s="21" t="str">
        <f>"Sep-99"</f>
        <v>Sep-99</v>
      </c>
      <c r="L62" s="15"/>
      <c r="M62" s="15"/>
      <c r="N62" s="15">
        <v>187.37983982918905</v>
      </c>
      <c r="O62" s="15">
        <v>244.67347891395823</v>
      </c>
      <c r="P62" s="25">
        <v>130.08620074441984</v>
      </c>
    </row>
    <row r="63" spans="11:16" ht="12.75">
      <c r="K63" s="21" t="str">
        <f>"Oct-99"</f>
        <v>Oct-99</v>
      </c>
      <c r="L63" s="15"/>
      <c r="M63" s="15"/>
      <c r="N63" s="15">
        <v>197.77705322266198</v>
      </c>
      <c r="O63" s="15">
        <v>256.5784196517672</v>
      </c>
      <c r="P63" s="25">
        <v>138.97568679355675</v>
      </c>
    </row>
    <row r="64" spans="2:16" ht="12.75">
      <c r="B64" s="4" t="s">
        <v>30</v>
      </c>
      <c r="K64" s="21" t="str">
        <f>"Nov-99"</f>
        <v>Nov-99</v>
      </c>
      <c r="L64" s="15"/>
      <c r="M64" s="15"/>
      <c r="N64" s="15">
        <v>204.67442108136532</v>
      </c>
      <c r="O64" s="15">
        <v>265.0650136301761</v>
      </c>
      <c r="P64" s="25">
        <v>144.28382853255454</v>
      </c>
    </row>
    <row r="65" spans="11:16" ht="13.5" thickBot="1">
      <c r="K65" s="22" t="str">
        <f>"Dec-99"</f>
        <v>Dec-99</v>
      </c>
      <c r="L65" s="16"/>
      <c r="M65" s="16"/>
      <c r="N65" s="16">
        <v>193.3215490984222</v>
      </c>
      <c r="O65" s="16">
        <v>255.38965810692216</v>
      </c>
      <c r="P65" s="26">
        <v>131.25344008992224</v>
      </c>
    </row>
    <row r="66" spans="3:8" ht="12.75">
      <c r="C66" s="14" t="s">
        <v>31</v>
      </c>
      <c r="D66" s="14"/>
      <c r="E66" s="14"/>
      <c r="F66" s="14" t="s">
        <v>32</v>
      </c>
      <c r="G66" s="14" t="s">
        <v>33</v>
      </c>
      <c r="H66" s="14" t="s">
        <v>34</v>
      </c>
    </row>
    <row r="67" spans="2:8" ht="12.75">
      <c r="B67" s="4" t="s">
        <v>35</v>
      </c>
      <c r="C67" s="10" t="s">
        <v>36</v>
      </c>
      <c r="D67" s="10"/>
      <c r="E67" s="10"/>
      <c r="F67" s="10">
        <v>28.299</v>
      </c>
      <c r="G67" s="10">
        <v>21.753</v>
      </c>
      <c r="H67" s="27">
        <v>0.12706</v>
      </c>
    </row>
    <row r="68" spans="2:8" ht="12.75">
      <c r="B68" s="4" t="s">
        <v>37</v>
      </c>
      <c r="C68" s="10" t="s">
        <v>38</v>
      </c>
      <c r="D68" s="10"/>
      <c r="E68" s="10"/>
      <c r="F68" s="10">
        <v>28.301</v>
      </c>
      <c r="G68" s="10">
        <v>21.687</v>
      </c>
      <c r="H68" s="27">
        <v>0.12639</v>
      </c>
    </row>
    <row r="69" spans="2:8" ht="12.75">
      <c r="B69" s="4" t="s">
        <v>39</v>
      </c>
      <c r="C69" s="10" t="s">
        <v>40</v>
      </c>
      <c r="D69" s="10"/>
      <c r="E69" s="10"/>
      <c r="F69" s="10">
        <v>28.7</v>
      </c>
      <c r="G69" s="10">
        <v>22.293</v>
      </c>
      <c r="H69" s="27">
        <v>0.12926</v>
      </c>
    </row>
    <row r="70" spans="2:8" ht="12.75">
      <c r="B70" s="4" t="s">
        <v>41</v>
      </c>
      <c r="C70" s="10" t="s">
        <v>42</v>
      </c>
      <c r="D70" s="10"/>
      <c r="E70" s="10"/>
      <c r="F70" s="10">
        <v>28.75</v>
      </c>
      <c r="G70" s="10">
        <v>22.32</v>
      </c>
      <c r="H70" s="27">
        <v>0.12956</v>
      </c>
    </row>
    <row r="71" spans="2:8" ht="12.75">
      <c r="B71" s="4" t="s">
        <v>43</v>
      </c>
      <c r="C71" s="10" t="s">
        <v>44</v>
      </c>
      <c r="D71" s="10"/>
      <c r="E71" s="10"/>
      <c r="F71" s="10">
        <v>31.629</v>
      </c>
      <c r="G71" s="10">
        <v>25.167</v>
      </c>
      <c r="H71" s="27">
        <v>0.14484</v>
      </c>
    </row>
    <row r="72" spans="2:8" ht="12.75">
      <c r="B72" s="4" t="s">
        <v>45</v>
      </c>
      <c r="C72" s="10" t="s">
        <v>46</v>
      </c>
      <c r="D72" s="10"/>
      <c r="E72" s="10"/>
      <c r="F72" s="10">
        <v>32.441</v>
      </c>
      <c r="G72" s="10">
        <v>25.469</v>
      </c>
      <c r="H72" s="27">
        <v>0.14603</v>
      </c>
    </row>
    <row r="73" spans="2:8" ht="12.75">
      <c r="B73" s="4" t="s">
        <v>47</v>
      </c>
      <c r="C73" s="10" t="s">
        <v>48</v>
      </c>
      <c r="D73" s="10"/>
      <c r="E73" s="10"/>
      <c r="F73" s="10">
        <v>33.762</v>
      </c>
      <c r="G73" s="10">
        <v>27.767</v>
      </c>
      <c r="H73" s="27">
        <v>0.16086</v>
      </c>
    </row>
    <row r="74" spans="2:8" ht="13.5" thickBot="1">
      <c r="B74" s="4" t="s">
        <v>49</v>
      </c>
      <c r="C74" s="12" t="s">
        <v>50</v>
      </c>
      <c r="D74" s="12"/>
      <c r="E74" s="12"/>
      <c r="F74" s="12">
        <v>34.58</v>
      </c>
      <c r="G74" s="12">
        <v>25.861</v>
      </c>
      <c r="H74" s="28">
        <v>0.14184</v>
      </c>
    </row>
    <row r="77" ht="12.75">
      <c r="B77" s="4" t="s">
        <v>51</v>
      </c>
    </row>
    <row r="78" ht="13.5" thickBot="1"/>
    <row r="79" spans="3:7" ht="12.75">
      <c r="C79" s="14" t="s">
        <v>31</v>
      </c>
      <c r="D79" s="14"/>
      <c r="E79" s="14"/>
      <c r="F79" s="14" t="s">
        <v>52</v>
      </c>
      <c r="G79" s="14" t="s">
        <v>53</v>
      </c>
    </row>
    <row r="80" spans="2:7" ht="12.75">
      <c r="B80" s="4" t="s">
        <v>35</v>
      </c>
      <c r="C80" s="10" t="s">
        <v>36</v>
      </c>
      <c r="D80" s="10"/>
      <c r="E80" s="10"/>
      <c r="F80" s="10">
        <v>1.785</v>
      </c>
      <c r="G80" s="10">
        <v>0.79</v>
      </c>
    </row>
    <row r="81" spans="2:7" ht="12.75">
      <c r="B81" s="4" t="s">
        <v>37</v>
      </c>
      <c r="C81" s="10" t="s">
        <v>38</v>
      </c>
      <c r="D81" s="10"/>
      <c r="E81" s="10"/>
      <c r="F81" s="10">
        <v>1.783</v>
      </c>
      <c r="G81" s="10">
        <v>0.79</v>
      </c>
    </row>
    <row r="82" spans="2:7" ht="12.75">
      <c r="B82" s="4" t="s">
        <v>39</v>
      </c>
      <c r="C82" s="10" t="s">
        <v>40</v>
      </c>
      <c r="D82" s="10"/>
      <c r="E82" s="10"/>
      <c r="F82" s="10">
        <v>1.739</v>
      </c>
      <c r="G82" s="10">
        <v>0.795</v>
      </c>
    </row>
    <row r="83" spans="2:7" ht="12.75">
      <c r="B83" s="4" t="s">
        <v>41</v>
      </c>
      <c r="C83" s="10" t="s">
        <v>42</v>
      </c>
      <c r="D83" s="10"/>
      <c r="E83" s="10"/>
      <c r="F83" s="10">
        <v>1.739</v>
      </c>
      <c r="G83" s="10">
        <v>0.797</v>
      </c>
    </row>
    <row r="84" spans="2:7" ht="12.75">
      <c r="B84" s="4" t="s">
        <v>43</v>
      </c>
      <c r="C84" s="10" t="s">
        <v>44</v>
      </c>
      <c r="D84" s="10"/>
      <c r="E84" s="10"/>
      <c r="F84" s="10">
        <v>1.787</v>
      </c>
      <c r="G84" s="10">
        <v>0.875</v>
      </c>
    </row>
    <row r="85" spans="2:7" ht="12.75">
      <c r="B85" s="4" t="s">
        <v>45</v>
      </c>
      <c r="C85" s="10" t="s">
        <v>46</v>
      </c>
      <c r="D85" s="10"/>
      <c r="E85" s="10"/>
      <c r="F85" s="10">
        <v>1.292</v>
      </c>
      <c r="G85" s="10">
        <v>0.897</v>
      </c>
    </row>
    <row r="86" spans="2:7" ht="12.75">
      <c r="B86" s="4" t="s">
        <v>47</v>
      </c>
      <c r="C86" s="10" t="s">
        <v>48</v>
      </c>
      <c r="D86" s="10"/>
      <c r="E86" s="10"/>
      <c r="F86" s="10">
        <v>1.879</v>
      </c>
      <c r="G86" s="10">
        <v>0.925</v>
      </c>
    </row>
    <row r="87" spans="2:7" ht="13.5" thickBot="1">
      <c r="B87" s="4" t="s">
        <v>49</v>
      </c>
      <c r="C87" s="12" t="s">
        <v>50</v>
      </c>
      <c r="D87" s="12"/>
      <c r="E87" s="12"/>
      <c r="F87" s="12">
        <v>1.3</v>
      </c>
      <c r="G87" s="12">
        <v>0.885</v>
      </c>
    </row>
    <row r="90" ht="12.75">
      <c r="B90" s="4" t="s">
        <v>54</v>
      </c>
    </row>
    <row r="91" ht="13.5" thickBot="1"/>
    <row r="92" spans="3:7" ht="12.75">
      <c r="C92" s="14" t="s">
        <v>31</v>
      </c>
      <c r="D92" s="14"/>
      <c r="E92" s="14"/>
      <c r="F92" s="14" t="s">
        <v>55</v>
      </c>
      <c r="G92" s="14" t="s">
        <v>56</v>
      </c>
    </row>
    <row r="93" spans="2:7" ht="12.75">
      <c r="B93" s="4" t="s">
        <v>35</v>
      </c>
      <c r="C93" s="10" t="s">
        <v>36</v>
      </c>
      <c r="D93" s="10"/>
      <c r="E93" s="10"/>
      <c r="F93" s="10" t="s">
        <v>57</v>
      </c>
      <c r="G93" s="10">
        <v>0.288</v>
      </c>
    </row>
    <row r="94" spans="3:7" ht="12.75">
      <c r="C94" s="10"/>
      <c r="D94" s="10"/>
      <c r="E94" s="10"/>
      <c r="F94" s="10" t="s">
        <v>58</v>
      </c>
      <c r="G94" s="10">
        <v>0.001</v>
      </c>
    </row>
    <row r="95" spans="2:7" ht="12.75">
      <c r="B95" s="4" t="s">
        <v>37</v>
      </c>
      <c r="C95" s="10" t="s">
        <v>38</v>
      </c>
      <c r="D95" s="10"/>
      <c r="E95" s="10"/>
      <c r="F95" s="10" t="s">
        <v>57</v>
      </c>
      <c r="G95" s="10">
        <v>0.286</v>
      </c>
    </row>
    <row r="96" spans="3:7" ht="12.75">
      <c r="C96" s="10"/>
      <c r="D96" s="10"/>
      <c r="E96" s="10"/>
      <c r="F96" s="10" t="s">
        <v>59</v>
      </c>
      <c r="G96" s="10">
        <v>0.001</v>
      </c>
    </row>
    <row r="97" spans="3:7" ht="12.75">
      <c r="C97" s="10"/>
      <c r="D97" s="10"/>
      <c r="E97" s="10"/>
      <c r="F97" s="10" t="s">
        <v>58</v>
      </c>
      <c r="G97" s="10">
        <v>0.001</v>
      </c>
    </row>
    <row r="98" spans="2:7" ht="12.75">
      <c r="B98" s="4" t="s">
        <v>39</v>
      </c>
      <c r="C98" s="10" t="s">
        <v>40</v>
      </c>
      <c r="D98" s="10"/>
      <c r="E98" s="10"/>
      <c r="F98" s="10" t="s">
        <v>57</v>
      </c>
      <c r="G98" s="10">
        <v>0.291</v>
      </c>
    </row>
    <row r="99" spans="3:7" ht="12.75">
      <c r="C99" s="10"/>
      <c r="D99" s="10"/>
      <c r="E99" s="10"/>
      <c r="F99" s="10" t="s">
        <v>58</v>
      </c>
      <c r="G99" s="10">
        <v>0.001</v>
      </c>
    </row>
    <row r="100" spans="2:7" ht="12.75">
      <c r="B100" s="4" t="s">
        <v>41</v>
      </c>
      <c r="C100" s="10" t="s">
        <v>42</v>
      </c>
      <c r="D100" s="10"/>
      <c r="E100" s="10"/>
      <c r="F100" s="10" t="s">
        <v>57</v>
      </c>
      <c r="G100" s="10">
        <v>0.293</v>
      </c>
    </row>
    <row r="101" spans="3:7" ht="12.75">
      <c r="C101" s="10"/>
      <c r="D101" s="10"/>
      <c r="E101" s="10"/>
      <c r="F101" s="10" t="s">
        <v>59</v>
      </c>
      <c r="G101" s="10">
        <v>0.001</v>
      </c>
    </row>
    <row r="102" spans="3:7" ht="12.75">
      <c r="C102" s="10"/>
      <c r="D102" s="10"/>
      <c r="E102" s="10"/>
      <c r="F102" s="10" t="s">
        <v>58</v>
      </c>
      <c r="G102" s="10">
        <v>0.001</v>
      </c>
    </row>
    <row r="103" spans="2:7" ht="12.75">
      <c r="B103" s="4" t="s">
        <v>43</v>
      </c>
      <c r="C103" s="10" t="s">
        <v>44</v>
      </c>
      <c r="D103" s="10"/>
      <c r="E103" s="10"/>
      <c r="F103" s="10" t="s">
        <v>57</v>
      </c>
      <c r="G103" s="10">
        <v>0.378</v>
      </c>
    </row>
    <row r="104" spans="2:7" ht="12.75">
      <c r="B104" s="4" t="s">
        <v>45</v>
      </c>
      <c r="C104" s="10" t="s">
        <v>46</v>
      </c>
      <c r="D104" s="10"/>
      <c r="E104" s="10"/>
      <c r="F104" s="10" t="s">
        <v>60</v>
      </c>
      <c r="G104" s="10">
        <v>17</v>
      </c>
    </row>
    <row r="105" spans="2:7" ht="12.75">
      <c r="B105" s="4" t="s">
        <v>47</v>
      </c>
      <c r="C105" s="10" t="s">
        <v>48</v>
      </c>
      <c r="D105" s="10"/>
      <c r="E105" s="10"/>
      <c r="F105" s="10" t="s">
        <v>57</v>
      </c>
      <c r="G105" s="10">
        <v>0.542</v>
      </c>
    </row>
    <row r="106" spans="3:7" ht="12.75">
      <c r="C106" s="10"/>
      <c r="D106" s="10"/>
      <c r="E106" s="10"/>
      <c r="F106" s="10" t="s">
        <v>59</v>
      </c>
      <c r="G106" s="10">
        <v>0.056</v>
      </c>
    </row>
    <row r="107" spans="2:7" ht="13.5" thickBot="1">
      <c r="B107" s="4" t="s">
        <v>49</v>
      </c>
      <c r="C107" s="12" t="s">
        <v>50</v>
      </c>
      <c r="D107" s="12"/>
      <c r="E107" s="12"/>
      <c r="F107" s="12" t="s">
        <v>60</v>
      </c>
      <c r="G107" s="12">
        <v>15</v>
      </c>
    </row>
  </sheetData>
  <printOptions/>
  <pageMargins left="0.75" right="0.5" top="0.75" bottom="0.75" header="0.5" footer="0.5"/>
  <pageSetup horizontalDpi="600" verticalDpi="600" orientation="portrait" r:id="rId2"/>
  <headerFooter alignWithMargins="0">
    <oddFooter>&amp;CPage &amp;p</oddFooter>
  </headerFooter>
  <rowBreaks count="1" manualBreakCount="1">
    <brk id="41" max="255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workbookViewId="0" topLeftCell="A1">
      <selection activeCell="A1" sqref="A1"/>
    </sheetView>
  </sheetViews>
  <sheetFormatPr defaultColWidth="9.140625" defaultRowHeight="12.75"/>
  <cols>
    <col min="11" max="11" width="7.140625" style="0" customWidth="1"/>
    <col min="12" max="12" width="4.8515625" style="0" customWidth="1"/>
    <col min="13" max="16" width="12.00390625" style="0" bestFit="1" customWidth="1"/>
  </cols>
  <sheetData>
    <row r="1" ht="12.75">
      <c r="A1" s="2" t="s">
        <v>61</v>
      </c>
    </row>
    <row r="2" ht="12.75">
      <c r="A2" t="s">
        <v>62</v>
      </c>
    </row>
    <row r="3" ht="13.5" thickBot="1"/>
    <row r="4" spans="11:16" ht="12.75">
      <c r="K4" s="34" t="s">
        <v>10</v>
      </c>
      <c r="L4" s="33"/>
      <c r="M4" s="33"/>
      <c r="N4" s="33"/>
      <c r="O4" s="33"/>
      <c r="P4" s="38"/>
    </row>
    <row r="5" spans="11:16" ht="12.75">
      <c r="K5" s="35" t="s">
        <v>24</v>
      </c>
      <c r="L5" s="32" t="s">
        <v>28</v>
      </c>
      <c r="M5" s="32" t="s">
        <v>29</v>
      </c>
      <c r="N5" s="32" t="s">
        <v>26</v>
      </c>
      <c r="O5" s="32" t="s">
        <v>27</v>
      </c>
      <c r="P5" s="39" t="s">
        <v>25</v>
      </c>
    </row>
    <row r="6" spans="11:16" ht="12.75">
      <c r="K6" s="36" t="str">
        <f>"Jan-95"</f>
        <v>Jan-95</v>
      </c>
      <c r="L6" s="30">
        <v>226</v>
      </c>
      <c r="M6" s="30">
        <v>216.32083333333372</v>
      </c>
      <c r="N6" s="30"/>
      <c r="O6" s="30"/>
      <c r="P6" s="40"/>
    </row>
    <row r="7" spans="11:16" ht="12.75">
      <c r="K7" s="36" t="str">
        <f>"Feb-95"</f>
        <v>Feb-95</v>
      </c>
      <c r="L7" s="30">
        <v>254</v>
      </c>
      <c r="M7" s="30">
        <v>234.75769794962923</v>
      </c>
      <c r="N7" s="30"/>
      <c r="O7" s="30"/>
      <c r="P7" s="40"/>
    </row>
    <row r="8" spans="11:16" ht="12.75">
      <c r="K8" s="36" t="str">
        <f>"Mar-95"</f>
        <v>Mar-95</v>
      </c>
      <c r="L8" s="30">
        <v>204</v>
      </c>
      <c r="M8" s="30">
        <v>204.45076346682725</v>
      </c>
      <c r="N8" s="30"/>
      <c r="O8" s="30"/>
      <c r="P8" s="40"/>
    </row>
    <row r="9" spans="11:16" ht="12.75">
      <c r="K9" s="36" t="str">
        <f>"Apr-95"</f>
        <v>Apr-95</v>
      </c>
      <c r="L9" s="30">
        <v>193</v>
      </c>
      <c r="M9" s="30">
        <v>194.7180706953247</v>
      </c>
      <c r="N9" s="30"/>
      <c r="O9" s="30"/>
      <c r="P9" s="40"/>
    </row>
    <row r="10" spans="11:16" ht="12.75">
      <c r="K10" s="36" t="str">
        <f>"May-95"</f>
        <v>May-95</v>
      </c>
      <c r="L10" s="30">
        <v>191</v>
      </c>
      <c r="M10" s="30">
        <v>199.120126028418</v>
      </c>
      <c r="N10" s="30"/>
      <c r="O10" s="30"/>
      <c r="P10" s="40"/>
    </row>
    <row r="11" spans="11:16" ht="12.75">
      <c r="K11" s="36" t="str">
        <f>"Jun-95"</f>
        <v>Jun-95</v>
      </c>
      <c r="L11" s="30">
        <v>166</v>
      </c>
      <c r="M11" s="30">
        <v>189.6770385324383</v>
      </c>
      <c r="N11" s="30"/>
      <c r="O11" s="30"/>
      <c r="P11" s="40"/>
    </row>
    <row r="12" spans="11:16" ht="12.75">
      <c r="K12" s="36" t="str">
        <f>"Jul-95"</f>
        <v>Jul-95</v>
      </c>
      <c r="L12" s="30">
        <v>175</v>
      </c>
      <c r="M12" s="30">
        <v>185.5002775822585</v>
      </c>
      <c r="N12" s="30"/>
      <c r="O12" s="30"/>
      <c r="P12" s="40"/>
    </row>
    <row r="13" spans="11:16" ht="12.75">
      <c r="K13" s="36" t="str">
        <f>"Aug-95"</f>
        <v>Aug-95</v>
      </c>
      <c r="L13" s="30">
        <v>217</v>
      </c>
      <c r="M13" s="30">
        <v>194.87120420468628</v>
      </c>
      <c r="N13" s="30"/>
      <c r="O13" s="30"/>
      <c r="P13" s="40"/>
    </row>
    <row r="14" spans="11:16" ht="12.75">
      <c r="K14" s="36" t="str">
        <f>"Sep-95"</f>
        <v>Sep-95</v>
      </c>
      <c r="L14" s="30">
        <v>167</v>
      </c>
      <c r="M14" s="30">
        <v>199.14618899741987</v>
      </c>
      <c r="N14" s="30"/>
      <c r="O14" s="30"/>
      <c r="P14" s="40"/>
    </row>
    <row r="15" spans="11:16" ht="12.75">
      <c r="K15" s="36" t="str">
        <f>"Oct-95"</f>
        <v>Oct-95</v>
      </c>
      <c r="L15" s="30">
        <v>192</v>
      </c>
      <c r="M15" s="30">
        <v>200.27852564390975</v>
      </c>
      <c r="N15" s="30"/>
      <c r="O15" s="30"/>
      <c r="P15" s="40"/>
    </row>
    <row r="16" spans="11:16" ht="12.75">
      <c r="K16" s="36" t="str">
        <f>"Nov-95"</f>
        <v>Nov-95</v>
      </c>
      <c r="L16" s="30">
        <v>127</v>
      </c>
      <c r="M16" s="30">
        <v>204.78978563487814</v>
      </c>
      <c r="N16" s="30"/>
      <c r="O16" s="30"/>
      <c r="P16" s="40"/>
    </row>
    <row r="17" spans="11:16" ht="12.75">
      <c r="K17" s="36" t="str">
        <f>"Dec-95"</f>
        <v>Dec-95</v>
      </c>
      <c r="L17" s="30">
        <v>148</v>
      </c>
      <c r="M17" s="30">
        <v>171.01713522691887</v>
      </c>
      <c r="N17" s="30"/>
      <c r="O17" s="30"/>
      <c r="P17" s="40"/>
    </row>
    <row r="18" spans="11:16" ht="12.75">
      <c r="K18" s="36" t="str">
        <f>"Jan-96"</f>
        <v>Jan-96</v>
      </c>
      <c r="L18" s="30">
        <v>184</v>
      </c>
      <c r="M18" s="30">
        <v>177.52078853560158</v>
      </c>
      <c r="N18" s="30"/>
      <c r="O18" s="30"/>
      <c r="P18" s="40"/>
    </row>
    <row r="19" spans="11:16" ht="12.75">
      <c r="K19" s="36" t="str">
        <f>"Feb-96"</f>
        <v>Feb-96</v>
      </c>
      <c r="L19" s="30">
        <v>209</v>
      </c>
      <c r="M19" s="30">
        <v>195.04219777135273</v>
      </c>
      <c r="N19" s="30"/>
      <c r="O19" s="30"/>
      <c r="P19" s="40"/>
    </row>
    <row r="20" spans="11:16" ht="12.75">
      <c r="K20" s="36" t="str">
        <f>"Mar-96"</f>
        <v>Mar-96</v>
      </c>
      <c r="L20" s="30">
        <v>186</v>
      </c>
      <c r="M20" s="30">
        <v>163.19819494691572</v>
      </c>
      <c r="N20" s="30"/>
      <c r="O20" s="30"/>
      <c r="P20" s="40"/>
    </row>
    <row r="21" spans="11:16" ht="12.75">
      <c r="K21" s="36" t="str">
        <f>"Apr-96"</f>
        <v>Apr-96</v>
      </c>
      <c r="L21" s="30">
        <v>188</v>
      </c>
      <c r="M21" s="30">
        <v>160.16624636129552</v>
      </c>
      <c r="N21" s="30"/>
      <c r="O21" s="30"/>
      <c r="P21" s="40"/>
    </row>
    <row r="22" spans="11:16" ht="12.75">
      <c r="K22" s="36" t="str">
        <f>"May-96"</f>
        <v>May-96</v>
      </c>
      <c r="L22" s="30">
        <v>129</v>
      </c>
      <c r="M22" s="30">
        <v>173.08090589717716</v>
      </c>
      <c r="N22" s="30"/>
      <c r="O22" s="30"/>
      <c r="P22" s="40"/>
    </row>
    <row r="23" spans="11:16" ht="12.75">
      <c r="K23" s="36" t="str">
        <f>"Jun-96"</f>
        <v>Jun-96</v>
      </c>
      <c r="L23" s="30">
        <v>162</v>
      </c>
      <c r="M23" s="30">
        <v>153.262452495674</v>
      </c>
      <c r="N23" s="30"/>
      <c r="O23" s="30"/>
      <c r="P23" s="40"/>
    </row>
    <row r="24" spans="11:16" ht="12.75">
      <c r="K24" s="36" t="str">
        <f>"Jul-96"</f>
        <v>Jul-96</v>
      </c>
      <c r="L24" s="30">
        <v>210</v>
      </c>
      <c r="M24" s="30">
        <v>158.43731118102232</v>
      </c>
      <c r="N24" s="30"/>
      <c r="O24" s="30"/>
      <c r="P24" s="40"/>
    </row>
    <row r="25" spans="11:16" ht="12.75">
      <c r="K25" s="36" t="str">
        <f>"Aug-96"</f>
        <v>Aug-96</v>
      </c>
      <c r="L25" s="30">
        <v>183</v>
      </c>
      <c r="M25" s="30">
        <v>185.71869301654175</v>
      </c>
      <c r="N25" s="30"/>
      <c r="O25" s="30"/>
      <c r="P25" s="40"/>
    </row>
    <row r="26" spans="11:16" ht="12.75">
      <c r="K26" s="36" t="str">
        <f>"Sep-96"</f>
        <v>Sep-96</v>
      </c>
      <c r="L26" s="30">
        <v>186</v>
      </c>
      <c r="M26" s="30">
        <v>182.793725624026</v>
      </c>
      <c r="N26" s="30"/>
      <c r="O26" s="30"/>
      <c r="P26" s="40"/>
    </row>
    <row r="27" spans="11:16" ht="12.75">
      <c r="K27" s="36" t="str">
        <f>"Oct-96"</f>
        <v>Oct-96</v>
      </c>
      <c r="L27" s="30">
        <v>229</v>
      </c>
      <c r="M27" s="30">
        <v>194.1320201689415</v>
      </c>
      <c r="N27" s="30"/>
      <c r="O27" s="30"/>
      <c r="P27" s="40"/>
    </row>
    <row r="28" spans="11:16" ht="12.75">
      <c r="K28" s="36" t="str">
        <f>"Nov-96"</f>
        <v>Nov-96</v>
      </c>
      <c r="L28" s="30">
        <v>217</v>
      </c>
      <c r="M28" s="30">
        <v>211.0291006751203</v>
      </c>
      <c r="N28" s="30"/>
      <c r="O28" s="30"/>
      <c r="P28" s="40"/>
    </row>
    <row r="29" spans="11:16" ht="12.75">
      <c r="K29" s="36" t="str">
        <f>"Dec-96"</f>
        <v>Dec-96</v>
      </c>
      <c r="L29" s="30">
        <v>195</v>
      </c>
      <c r="M29" s="30">
        <v>201.4361884077097</v>
      </c>
      <c r="N29" s="30"/>
      <c r="O29" s="30"/>
      <c r="P29" s="40"/>
    </row>
    <row r="30" spans="11:16" ht="12.75">
      <c r="K30" s="36" t="str">
        <f>"Jan-97"</f>
        <v>Jan-97</v>
      </c>
      <c r="L30" s="30">
        <v>144</v>
      </c>
      <c r="M30" s="30">
        <v>212.7396483197469</v>
      </c>
      <c r="N30" s="30"/>
      <c r="O30" s="30"/>
      <c r="P30" s="40"/>
    </row>
    <row r="31" spans="11:16" ht="12.75">
      <c r="K31" s="36" t="str">
        <f>"Feb-97"</f>
        <v>Feb-97</v>
      </c>
      <c r="L31" s="30">
        <v>186</v>
      </c>
      <c r="M31" s="30">
        <v>208.58747724086953</v>
      </c>
      <c r="N31" s="30"/>
      <c r="O31" s="30"/>
      <c r="P31" s="40"/>
    </row>
    <row r="32" spans="11:16" ht="12.75">
      <c r="K32" s="36" t="str">
        <f>"Mar-97"</f>
        <v>Mar-97</v>
      </c>
      <c r="L32" s="30">
        <v>154</v>
      </c>
      <c r="M32" s="30">
        <v>166.2170176028631</v>
      </c>
      <c r="N32" s="30"/>
      <c r="O32" s="30"/>
      <c r="P32" s="40"/>
    </row>
    <row r="33" spans="11:16" ht="12.75">
      <c r="K33" s="36" t="str">
        <f>"Apr-97"</f>
        <v>Apr-97</v>
      </c>
      <c r="L33" s="30">
        <v>127</v>
      </c>
      <c r="M33" s="30">
        <v>153.09584048291475</v>
      </c>
      <c r="N33" s="30"/>
      <c r="O33" s="30"/>
      <c r="P33" s="40"/>
    </row>
    <row r="34" spans="11:16" ht="12.75">
      <c r="K34" s="36" t="str">
        <f>"May-97"</f>
        <v>May-97</v>
      </c>
      <c r="L34" s="30">
        <v>154</v>
      </c>
      <c r="M34" s="30">
        <v>150.4162091772466</v>
      </c>
      <c r="N34" s="30"/>
      <c r="O34" s="30"/>
      <c r="P34" s="40"/>
    </row>
    <row r="35" spans="11:16" ht="12.75">
      <c r="K35" s="36" t="str">
        <f>"Jun-97"</f>
        <v>Jun-97</v>
      </c>
      <c r="L35" s="30">
        <v>167</v>
      </c>
      <c r="M35" s="30">
        <v>144.37284173778818</v>
      </c>
      <c r="N35" s="30"/>
      <c r="O35" s="30"/>
      <c r="P35" s="40"/>
    </row>
    <row r="36" spans="11:16" ht="12.75">
      <c r="K36" s="36" t="str">
        <f>"Jul-97"</f>
        <v>Jul-97</v>
      </c>
      <c r="L36" s="30">
        <v>109</v>
      </c>
      <c r="M36" s="30">
        <v>153.58132163806835</v>
      </c>
      <c r="N36" s="30"/>
      <c r="O36" s="30"/>
      <c r="P36" s="40"/>
    </row>
    <row r="37" spans="11:16" ht="12.75">
      <c r="K37" s="36" t="str">
        <f>"Aug-97"</f>
        <v>Aug-97</v>
      </c>
      <c r="L37" s="30">
        <v>141</v>
      </c>
      <c r="M37" s="30">
        <v>153.11430427285592</v>
      </c>
      <c r="N37" s="30"/>
      <c r="O37" s="30"/>
      <c r="P37" s="40"/>
    </row>
    <row r="38" spans="11:16" ht="12.75">
      <c r="K38" s="36" t="str">
        <f>"Sep-97"</f>
        <v>Sep-97</v>
      </c>
      <c r="L38" s="30">
        <v>185</v>
      </c>
      <c r="M38" s="30">
        <v>147.48563560600041</v>
      </c>
      <c r="N38" s="30"/>
      <c r="O38" s="30"/>
      <c r="P38" s="40"/>
    </row>
    <row r="39" spans="11:16" ht="12.75">
      <c r="K39" s="36" t="str">
        <f>"Oct-97"</f>
        <v>Oct-97</v>
      </c>
      <c r="L39" s="30">
        <v>148</v>
      </c>
      <c r="M39" s="30">
        <v>168.73443586672778</v>
      </c>
      <c r="N39" s="30"/>
      <c r="O39" s="30"/>
      <c r="P39" s="40"/>
    </row>
    <row r="40" spans="11:16" ht="12.75">
      <c r="K40" s="36" t="str">
        <f>"Nov-97"</f>
        <v>Nov-97</v>
      </c>
      <c r="L40" s="30">
        <v>192</v>
      </c>
      <c r="M40" s="30">
        <v>169.5857193914212</v>
      </c>
      <c r="N40" s="30"/>
      <c r="O40" s="30"/>
      <c r="P40" s="40"/>
    </row>
    <row r="41" spans="11:16" ht="12.75">
      <c r="K41" s="36" t="str">
        <f>"Dec-97"</f>
        <v>Dec-97</v>
      </c>
      <c r="L41" s="30">
        <v>215</v>
      </c>
      <c r="M41" s="30">
        <v>164.72313940691282</v>
      </c>
      <c r="N41" s="30"/>
      <c r="O41" s="30"/>
      <c r="P41" s="40"/>
    </row>
    <row r="42" spans="11:16" ht="12.75">
      <c r="K42" s="36" t="str">
        <f>"Jan-98"</f>
        <v>Jan-98</v>
      </c>
      <c r="L42" s="30">
        <v>240</v>
      </c>
      <c r="M42" s="30">
        <v>192.32757747167807</v>
      </c>
      <c r="N42" s="30"/>
      <c r="O42" s="30"/>
      <c r="P42" s="40"/>
    </row>
    <row r="43" spans="11:16" ht="12.75">
      <c r="K43" s="36" t="str">
        <f>"Feb-98"</f>
        <v>Feb-98</v>
      </c>
      <c r="L43" s="30">
        <v>207</v>
      </c>
      <c r="M43" s="30">
        <v>221.75949744946152</v>
      </c>
      <c r="N43" s="30"/>
      <c r="O43" s="30"/>
      <c r="P43" s="40"/>
    </row>
    <row r="44" spans="11:16" ht="12.75">
      <c r="K44" s="36" t="str">
        <f>"Mar-98"</f>
        <v>Mar-98</v>
      </c>
      <c r="L44" s="30">
        <v>168</v>
      </c>
      <c r="M44" s="30">
        <v>181.65252935061983</v>
      </c>
      <c r="N44" s="30"/>
      <c r="O44" s="30"/>
      <c r="P44" s="40"/>
    </row>
    <row r="45" spans="11:16" ht="12.75">
      <c r="K45" s="36" t="str">
        <f>"Apr-98"</f>
        <v>Apr-98</v>
      </c>
      <c r="L45" s="30">
        <v>165</v>
      </c>
      <c r="M45" s="30">
        <v>168.10774314259928</v>
      </c>
      <c r="N45" s="30"/>
      <c r="O45" s="30"/>
      <c r="P45" s="40"/>
    </row>
    <row r="46" spans="11:16" ht="12.75">
      <c r="K46" s="36" t="str">
        <f>"May-98"</f>
        <v>May-98</v>
      </c>
      <c r="L46" s="30">
        <v>218</v>
      </c>
      <c r="M46" s="30">
        <v>172.07466021867612</v>
      </c>
      <c r="N46" s="30"/>
      <c r="O46" s="30"/>
      <c r="P46" s="40"/>
    </row>
    <row r="47" spans="11:16" ht="12.75">
      <c r="K47" s="36" t="str">
        <f>"Jun-98"</f>
        <v>Jun-98</v>
      </c>
      <c r="L47" s="30">
        <v>168</v>
      </c>
      <c r="M47" s="30">
        <v>178.24814820566854</v>
      </c>
      <c r="N47" s="30"/>
      <c r="O47" s="30"/>
      <c r="P47" s="40"/>
    </row>
    <row r="48" spans="11:16" ht="12.75">
      <c r="K48" s="36" t="str">
        <f>"Jul-98"</f>
        <v>Jul-98</v>
      </c>
      <c r="L48" s="30">
        <v>179</v>
      </c>
      <c r="M48" s="30">
        <v>177.93376456751201</v>
      </c>
      <c r="N48" s="30"/>
      <c r="O48" s="30"/>
      <c r="P48" s="40"/>
    </row>
    <row r="49" spans="11:16" ht="12.75">
      <c r="K49" s="36" t="str">
        <f>"Aug-98"</f>
        <v>Aug-98</v>
      </c>
      <c r="L49" s="30">
        <v>181</v>
      </c>
      <c r="M49" s="30">
        <v>190.64598537456376</v>
      </c>
      <c r="N49" s="30"/>
      <c r="O49" s="30"/>
      <c r="P49" s="40"/>
    </row>
    <row r="50" spans="11:16" ht="12.75">
      <c r="K50" s="36" t="str">
        <f>"Sep-98"</f>
        <v>Sep-98</v>
      </c>
      <c r="L50" s="30">
        <v>175</v>
      </c>
      <c r="M50" s="30">
        <v>185.76403854676084</v>
      </c>
      <c r="N50" s="30"/>
      <c r="O50" s="30"/>
      <c r="P50" s="40"/>
    </row>
    <row r="51" spans="11:16" ht="12.75">
      <c r="K51" s="36" t="str">
        <f>"Oct-98"</f>
        <v>Oct-98</v>
      </c>
      <c r="L51" s="30">
        <v>185</v>
      </c>
      <c r="M51" s="30">
        <v>193.05701069303538</v>
      </c>
      <c r="N51" s="30"/>
      <c r="O51" s="30"/>
      <c r="P51" s="40"/>
    </row>
    <row r="52" spans="11:16" ht="12.75">
      <c r="K52" s="36" t="str">
        <f>"Nov-98"</f>
        <v>Nov-98</v>
      </c>
      <c r="L52" s="30">
        <v>245</v>
      </c>
      <c r="M52" s="30">
        <v>197.59278051935038</v>
      </c>
      <c r="N52" s="30"/>
      <c r="O52" s="30"/>
      <c r="P52" s="40"/>
    </row>
    <row r="53" spans="11:16" ht="12.75">
      <c r="K53" s="36" t="str">
        <f>"Dec-98"</f>
        <v>Dec-98</v>
      </c>
      <c r="L53" s="30">
        <v>177</v>
      </c>
      <c r="M53" s="30">
        <v>199.9532729601277</v>
      </c>
      <c r="N53" s="30"/>
      <c r="O53" s="30"/>
      <c r="P53" s="40"/>
    </row>
    <row r="54" spans="11:16" ht="12.75">
      <c r="K54" s="36" t="str">
        <f>"Jan-99"</f>
        <v>Jan-99</v>
      </c>
      <c r="L54" s="30"/>
      <c r="M54" s="30"/>
      <c r="N54" s="30">
        <v>206.45012651187912</v>
      </c>
      <c r="O54" s="30">
        <v>253.9916568162621</v>
      </c>
      <c r="P54" s="40">
        <v>158.90859620749617</v>
      </c>
    </row>
    <row r="55" spans="11:16" ht="12.75">
      <c r="K55" s="36" t="str">
        <f>"Feb-99"</f>
        <v>Feb-99</v>
      </c>
      <c r="L55" s="30"/>
      <c r="M55" s="30"/>
      <c r="N55" s="30">
        <v>222.0978911013967</v>
      </c>
      <c r="O55" s="30">
        <v>270.6729329341358</v>
      </c>
      <c r="P55" s="40">
        <v>173.52284926865758</v>
      </c>
    </row>
    <row r="56" spans="11:16" ht="12.75">
      <c r="K56" s="36" t="str">
        <f>"Mar-99"</f>
        <v>Mar-99</v>
      </c>
      <c r="L56" s="30"/>
      <c r="M56" s="30"/>
      <c r="N56" s="30">
        <v>186.24556058716925</v>
      </c>
      <c r="O56" s="30">
        <v>235.9000477939692</v>
      </c>
      <c r="P56" s="40">
        <v>136.59107338036927</v>
      </c>
    </row>
    <row r="57" spans="11:16" ht="12.75">
      <c r="K57" s="36" t="str">
        <f>"Apr-99"</f>
        <v>Apr-99</v>
      </c>
      <c r="L57" s="30"/>
      <c r="M57" s="30"/>
      <c r="N57" s="30">
        <v>176.64308930922314</v>
      </c>
      <c r="O57" s="30">
        <v>227.42608758890495</v>
      </c>
      <c r="P57" s="40">
        <v>125.86009102954135</v>
      </c>
    </row>
    <row r="58" spans="11:16" ht="12.75">
      <c r="K58" s="36" t="str">
        <f>"May-99"</f>
        <v>May-99</v>
      </c>
      <c r="L58" s="30"/>
      <c r="M58" s="30"/>
      <c r="N58" s="30">
        <v>181.54059339957539</v>
      </c>
      <c r="O58" s="30">
        <v>233.50459163924975</v>
      </c>
      <c r="P58" s="40">
        <v>129.576595159901</v>
      </c>
    </row>
    <row r="59" spans="11:16" ht="12.75">
      <c r="K59" s="36" t="str">
        <f>"Jun-99"</f>
        <v>Jun-99</v>
      </c>
      <c r="L59" s="30"/>
      <c r="M59" s="30"/>
      <c r="N59" s="30">
        <v>174.43790916540394</v>
      </c>
      <c r="O59" s="30">
        <v>227.6391454584039</v>
      </c>
      <c r="P59" s="40">
        <v>121.23667287240397</v>
      </c>
    </row>
    <row r="60" spans="11:16" ht="12.75">
      <c r="K60" s="36" t="str">
        <f>"Jul-99"</f>
        <v>Jul-99</v>
      </c>
      <c r="L60" s="30"/>
      <c r="M60" s="30"/>
      <c r="N60" s="30">
        <v>177.0852081227914</v>
      </c>
      <c r="O60" s="30">
        <v>231.58403554488896</v>
      </c>
      <c r="P60" s="40">
        <v>122.5863807006939</v>
      </c>
    </row>
    <row r="61" spans="11:16" ht="12.75">
      <c r="K61" s="36" t="str">
        <f>"Aug-99"</f>
        <v>Aug-99</v>
      </c>
      <c r="L61" s="30"/>
      <c r="M61" s="30"/>
      <c r="N61" s="30">
        <v>189.48250329495255</v>
      </c>
      <c r="O61" s="30">
        <v>245.3438014026025</v>
      </c>
      <c r="P61" s="40">
        <v>133.62120518730256</v>
      </c>
    </row>
    <row r="62" spans="11:16" ht="12.75">
      <c r="K62" s="36" t="str">
        <f>"Sep-99"</f>
        <v>Sep-99</v>
      </c>
      <c r="L62" s="30"/>
      <c r="M62" s="30"/>
      <c r="N62" s="30">
        <v>187.37983982918905</v>
      </c>
      <c r="O62" s="30">
        <v>244.67347891395823</v>
      </c>
      <c r="P62" s="40">
        <v>130.08620074441984</v>
      </c>
    </row>
    <row r="63" spans="11:16" ht="12.75">
      <c r="K63" s="36" t="str">
        <f>"Oct-99"</f>
        <v>Oct-99</v>
      </c>
      <c r="L63" s="30"/>
      <c r="M63" s="30"/>
      <c r="N63" s="30">
        <v>197.77705322266198</v>
      </c>
      <c r="O63" s="30">
        <v>256.5784196517672</v>
      </c>
      <c r="P63" s="40">
        <v>138.97568679355675</v>
      </c>
    </row>
    <row r="64" spans="11:16" ht="12.75">
      <c r="K64" s="36" t="str">
        <f>"Nov-99"</f>
        <v>Nov-99</v>
      </c>
      <c r="L64" s="30"/>
      <c r="M64" s="30"/>
      <c r="N64" s="30">
        <v>204.67442108136532</v>
      </c>
      <c r="O64" s="30">
        <v>265.0650136301761</v>
      </c>
      <c r="P64" s="40">
        <v>144.28382853255454</v>
      </c>
    </row>
    <row r="65" spans="11:16" ht="13.5" thickBot="1">
      <c r="K65" s="37" t="str">
        <f>"Dec-99"</f>
        <v>Dec-99</v>
      </c>
      <c r="L65" s="31"/>
      <c r="M65" s="31"/>
      <c r="N65" s="31">
        <v>193.3215490984222</v>
      </c>
      <c r="O65" s="31">
        <v>255.38965810692216</v>
      </c>
      <c r="P65" s="41">
        <v>131.25344008992224</v>
      </c>
    </row>
  </sheetData>
  <printOptions/>
  <pageMargins left="0.7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showGridLines="0" workbookViewId="0" topLeftCell="A1">
      <selection activeCell="B65" sqref="B65 B69:F128"/>
    </sheetView>
  </sheetViews>
  <sheetFormatPr defaultColWidth="9.140625" defaultRowHeight="12.75"/>
  <cols>
    <col min="1" max="1" width="7.140625" style="0" customWidth="1"/>
    <col min="2" max="2" width="13.8515625" style="0" customWidth="1"/>
    <col min="3" max="3" width="12.00390625" style="0" customWidth="1"/>
    <col min="4" max="4" width="13.57421875" style="0" customWidth="1"/>
    <col min="5" max="5" width="12.00390625" style="0" customWidth="1"/>
    <col min="6" max="6" width="12.57421875" style="0" customWidth="1"/>
  </cols>
  <sheetData>
    <row r="1" ht="12.75">
      <c r="A1" s="2" t="s">
        <v>63</v>
      </c>
    </row>
    <row r="2" ht="12.75">
      <c r="A2" t="s">
        <v>62</v>
      </c>
    </row>
    <row r="4" spans="1:7" ht="12.75" hidden="1">
      <c r="A4" t="s">
        <v>64</v>
      </c>
      <c r="B4" t="s">
        <v>24</v>
      </c>
      <c r="C4" t="s">
        <v>65</v>
      </c>
      <c r="D4" t="s">
        <v>26</v>
      </c>
      <c r="E4" t="s">
        <v>25</v>
      </c>
      <c r="F4" t="s">
        <v>27</v>
      </c>
      <c r="G4" t="s">
        <v>66</v>
      </c>
    </row>
    <row r="5" spans="1:7" ht="12.75" hidden="1">
      <c r="A5" t="s">
        <v>2</v>
      </c>
      <c r="B5" t="str">
        <f>"Jan-95"</f>
        <v>Jan-95</v>
      </c>
      <c r="C5" s="29">
        <v>226</v>
      </c>
      <c r="D5" s="29">
        <v>216.32083333333372</v>
      </c>
      <c r="G5" s="29">
        <v>9.679166666666276</v>
      </c>
    </row>
    <row r="6" spans="1:7" ht="12.75" hidden="1">
      <c r="A6" t="s">
        <v>2</v>
      </c>
      <c r="B6" t="str">
        <f>"Feb-95"</f>
        <v>Feb-95</v>
      </c>
      <c r="C6" s="29">
        <v>254</v>
      </c>
      <c r="D6" s="29">
        <v>234.75769794962923</v>
      </c>
      <c r="G6" s="29">
        <v>19.242302050370768</v>
      </c>
    </row>
    <row r="7" spans="1:7" ht="12.75" hidden="1">
      <c r="A7" t="s">
        <v>2</v>
      </c>
      <c r="B7" t="str">
        <f>"Mar-95"</f>
        <v>Mar-95</v>
      </c>
      <c r="C7" s="29">
        <v>204</v>
      </c>
      <c r="D7" s="29">
        <v>204.45076346682725</v>
      </c>
      <c r="G7" s="29">
        <v>-0.45076346682725443</v>
      </c>
    </row>
    <row r="8" spans="1:7" ht="12.75" hidden="1">
      <c r="A8" t="s">
        <v>2</v>
      </c>
      <c r="B8" t="str">
        <f>"Apr-95"</f>
        <v>Apr-95</v>
      </c>
      <c r="C8" s="29">
        <v>193</v>
      </c>
      <c r="D8" s="29">
        <v>194.7180706953247</v>
      </c>
      <c r="G8" s="29">
        <v>-1.7180706953247125</v>
      </c>
    </row>
    <row r="9" spans="1:7" ht="12.75" hidden="1">
      <c r="A9" t="s">
        <v>2</v>
      </c>
      <c r="B9" t="str">
        <f>"May-95"</f>
        <v>May-95</v>
      </c>
      <c r="C9" s="29">
        <v>191</v>
      </c>
      <c r="D9" s="29">
        <v>199.120126028418</v>
      </c>
      <c r="G9" s="29">
        <v>-8.120126028418014</v>
      </c>
    </row>
    <row r="10" spans="1:7" ht="12.75" hidden="1">
      <c r="A10" t="s">
        <v>2</v>
      </c>
      <c r="B10" t="str">
        <f>"Jun-95"</f>
        <v>Jun-95</v>
      </c>
      <c r="C10" s="29">
        <v>166</v>
      </c>
      <c r="D10" s="29">
        <v>189.6770385324383</v>
      </c>
      <c r="G10" s="29">
        <v>-23.677038532438303</v>
      </c>
    </row>
    <row r="11" spans="1:7" ht="12.75" hidden="1">
      <c r="A11" t="s">
        <v>2</v>
      </c>
      <c r="B11" t="str">
        <f>"Jul-95"</f>
        <v>Jul-95</v>
      </c>
      <c r="C11" s="29">
        <v>175</v>
      </c>
      <c r="D11" s="29">
        <v>185.5002775822585</v>
      </c>
      <c r="G11" s="29">
        <v>-10.50027758225849</v>
      </c>
    </row>
    <row r="12" spans="1:7" ht="12.75" hidden="1">
      <c r="A12" t="s">
        <v>2</v>
      </c>
      <c r="B12" t="str">
        <f>"Aug-95"</f>
        <v>Aug-95</v>
      </c>
      <c r="C12" s="29">
        <v>217</v>
      </c>
      <c r="D12" s="29">
        <v>194.87120420468628</v>
      </c>
      <c r="G12" s="29">
        <v>22.12879579531372</v>
      </c>
    </row>
    <row r="13" spans="1:7" ht="12.75" hidden="1">
      <c r="A13" t="s">
        <v>2</v>
      </c>
      <c r="B13" t="str">
        <f>"Sep-95"</f>
        <v>Sep-95</v>
      </c>
      <c r="C13" s="29">
        <v>167</v>
      </c>
      <c r="D13" s="29">
        <v>199.14618899741987</v>
      </c>
      <c r="G13" s="29">
        <v>-32.14618899741987</v>
      </c>
    </row>
    <row r="14" spans="1:7" ht="12.75" hidden="1">
      <c r="A14" t="s">
        <v>2</v>
      </c>
      <c r="B14" t="str">
        <f>"Oct-95"</f>
        <v>Oct-95</v>
      </c>
      <c r="C14" s="29">
        <v>192</v>
      </c>
      <c r="D14" s="29">
        <v>200.27852564390975</v>
      </c>
      <c r="G14" s="29">
        <v>-8.278525643909745</v>
      </c>
    </row>
    <row r="15" spans="1:7" ht="12.75" hidden="1">
      <c r="A15" t="s">
        <v>2</v>
      </c>
      <c r="B15" t="str">
        <f>"Nov-95"</f>
        <v>Nov-95</v>
      </c>
      <c r="C15" s="29">
        <v>127</v>
      </c>
      <c r="D15" s="29">
        <v>204.78978563487814</v>
      </c>
      <c r="G15" s="29">
        <v>-77.78978563487814</v>
      </c>
    </row>
    <row r="16" spans="1:7" ht="12.75" hidden="1">
      <c r="A16" t="s">
        <v>2</v>
      </c>
      <c r="B16" t="str">
        <f>"Dec-95"</f>
        <v>Dec-95</v>
      </c>
      <c r="C16" s="29">
        <v>148</v>
      </c>
      <c r="D16" s="29">
        <v>171.01713522691887</v>
      </c>
      <c r="G16" s="29">
        <v>-23.017135226918867</v>
      </c>
    </row>
    <row r="17" spans="1:7" ht="12.75" hidden="1">
      <c r="A17" t="s">
        <v>2</v>
      </c>
      <c r="B17" t="str">
        <f>"Jan-96"</f>
        <v>Jan-96</v>
      </c>
      <c r="C17" s="29">
        <v>184</v>
      </c>
      <c r="D17" s="29">
        <v>177.52078853560158</v>
      </c>
      <c r="G17" s="29">
        <v>6.479211464398418</v>
      </c>
    </row>
    <row r="18" spans="1:7" ht="12.75" hidden="1">
      <c r="A18" t="s">
        <v>2</v>
      </c>
      <c r="B18" t="str">
        <f>"Feb-96"</f>
        <v>Feb-96</v>
      </c>
      <c r="C18" s="29">
        <v>209</v>
      </c>
      <c r="D18" s="29">
        <v>195.04219777135273</v>
      </c>
      <c r="G18" s="29">
        <v>13.957802228647267</v>
      </c>
    </row>
    <row r="19" spans="1:7" ht="12.75" hidden="1">
      <c r="A19" t="s">
        <v>2</v>
      </c>
      <c r="B19" t="str">
        <f>"Mar-96"</f>
        <v>Mar-96</v>
      </c>
      <c r="C19" s="29">
        <v>186</v>
      </c>
      <c r="D19" s="29">
        <v>163.19819494691572</v>
      </c>
      <c r="G19" s="29">
        <v>22.80180505308428</v>
      </c>
    </row>
    <row r="20" spans="1:7" ht="12.75" hidden="1">
      <c r="A20" t="s">
        <v>2</v>
      </c>
      <c r="B20" t="str">
        <f>"Apr-96"</f>
        <v>Apr-96</v>
      </c>
      <c r="C20" s="29">
        <v>188</v>
      </c>
      <c r="D20" s="29">
        <v>160.16624636129552</v>
      </c>
      <c r="G20" s="29">
        <v>27.83375363870448</v>
      </c>
    </row>
    <row r="21" spans="1:7" ht="12.75" hidden="1">
      <c r="A21" t="s">
        <v>2</v>
      </c>
      <c r="B21" t="str">
        <f>"May-96"</f>
        <v>May-96</v>
      </c>
      <c r="C21" s="29">
        <v>129</v>
      </c>
      <c r="D21" s="29">
        <v>173.08090589717716</v>
      </c>
      <c r="G21" s="29">
        <v>-44.08090589717716</v>
      </c>
    </row>
    <row r="22" spans="1:7" ht="12.75" hidden="1">
      <c r="A22" t="s">
        <v>2</v>
      </c>
      <c r="B22" t="str">
        <f>"Jun-96"</f>
        <v>Jun-96</v>
      </c>
      <c r="C22" s="29">
        <v>162</v>
      </c>
      <c r="D22" s="29">
        <v>153.262452495674</v>
      </c>
      <c r="G22" s="29">
        <v>8.737547504325988</v>
      </c>
    </row>
    <row r="23" spans="1:7" ht="12.75" hidden="1">
      <c r="A23" t="s">
        <v>2</v>
      </c>
      <c r="B23" t="str">
        <f>"Jul-96"</f>
        <v>Jul-96</v>
      </c>
      <c r="C23" s="29">
        <v>210</v>
      </c>
      <c r="D23" s="29">
        <v>158.43731118102232</v>
      </c>
      <c r="G23" s="29">
        <v>51.562688818977676</v>
      </c>
    </row>
    <row r="24" spans="1:7" ht="12.75" hidden="1">
      <c r="A24" t="s">
        <v>2</v>
      </c>
      <c r="B24" t="str">
        <f>"Aug-96"</f>
        <v>Aug-96</v>
      </c>
      <c r="C24" s="29">
        <v>183</v>
      </c>
      <c r="D24" s="29">
        <v>185.71869301654175</v>
      </c>
      <c r="G24" s="29">
        <v>-2.7186930165417493</v>
      </c>
    </row>
    <row r="25" spans="1:7" ht="12.75" hidden="1">
      <c r="A25" t="s">
        <v>2</v>
      </c>
      <c r="B25" t="str">
        <f>"Sep-96"</f>
        <v>Sep-96</v>
      </c>
      <c r="C25" s="29">
        <v>186</v>
      </c>
      <c r="D25" s="29">
        <v>182.793725624026</v>
      </c>
      <c r="G25" s="29">
        <v>3.2062743759740044</v>
      </c>
    </row>
    <row r="26" spans="1:7" ht="12.75" hidden="1">
      <c r="A26" t="s">
        <v>2</v>
      </c>
      <c r="B26" t="str">
        <f>"Oct-96"</f>
        <v>Oct-96</v>
      </c>
      <c r="C26" s="29">
        <v>229</v>
      </c>
      <c r="D26" s="29">
        <v>194.1320201689415</v>
      </c>
      <c r="G26" s="29">
        <v>34.867979831058506</v>
      </c>
    </row>
    <row r="27" spans="1:7" ht="12.75" hidden="1">
      <c r="A27" t="s">
        <v>2</v>
      </c>
      <c r="B27" t="str">
        <f>"Nov-96"</f>
        <v>Nov-96</v>
      </c>
      <c r="C27" s="29">
        <v>217</v>
      </c>
      <c r="D27" s="29">
        <v>211.0291006751203</v>
      </c>
      <c r="G27" s="29">
        <v>5.970899324879696</v>
      </c>
    </row>
    <row r="28" spans="1:7" ht="12.75" hidden="1">
      <c r="A28" t="s">
        <v>2</v>
      </c>
      <c r="B28" t="str">
        <f>"Dec-96"</f>
        <v>Dec-96</v>
      </c>
      <c r="C28" s="29">
        <v>195</v>
      </c>
      <c r="D28" s="29">
        <v>201.4361884077097</v>
      </c>
      <c r="G28" s="29">
        <v>-6.436188407709693</v>
      </c>
    </row>
    <row r="29" spans="1:7" ht="12.75" hidden="1">
      <c r="A29" t="s">
        <v>2</v>
      </c>
      <c r="B29" t="str">
        <f>"Jan-97"</f>
        <v>Jan-97</v>
      </c>
      <c r="C29" s="29">
        <v>144</v>
      </c>
      <c r="D29" s="29">
        <v>212.7396483197469</v>
      </c>
      <c r="G29" s="29">
        <v>-68.73964831974689</v>
      </c>
    </row>
    <row r="30" spans="1:7" ht="12.75" hidden="1">
      <c r="A30" t="s">
        <v>2</v>
      </c>
      <c r="B30" t="str">
        <f>"Feb-97"</f>
        <v>Feb-97</v>
      </c>
      <c r="C30" s="29">
        <v>186</v>
      </c>
      <c r="D30" s="29">
        <v>208.58747724086953</v>
      </c>
      <c r="G30" s="29">
        <v>-22.587477240869532</v>
      </c>
    </row>
    <row r="31" spans="1:7" ht="12.75" hidden="1">
      <c r="A31" t="s">
        <v>2</v>
      </c>
      <c r="B31" t="str">
        <f>"Mar-97"</f>
        <v>Mar-97</v>
      </c>
      <c r="C31" s="29">
        <v>154</v>
      </c>
      <c r="D31" s="29">
        <v>166.2170176028631</v>
      </c>
      <c r="G31" s="29">
        <v>-12.217017602863109</v>
      </c>
    </row>
    <row r="32" spans="1:7" ht="12.75" hidden="1">
      <c r="A32" t="s">
        <v>2</v>
      </c>
      <c r="B32" t="str">
        <f>"Apr-97"</f>
        <v>Apr-97</v>
      </c>
      <c r="C32" s="29">
        <v>127</v>
      </c>
      <c r="D32" s="29">
        <v>153.09584048291475</v>
      </c>
      <c r="G32" s="29">
        <v>-26.095840482914753</v>
      </c>
    </row>
    <row r="33" spans="1:7" ht="12.75" hidden="1">
      <c r="A33" t="s">
        <v>2</v>
      </c>
      <c r="B33" t="str">
        <f>"May-97"</f>
        <v>May-97</v>
      </c>
      <c r="C33" s="29">
        <v>154</v>
      </c>
      <c r="D33" s="29">
        <v>150.4162091772466</v>
      </c>
      <c r="G33" s="29">
        <v>3.5837908227534</v>
      </c>
    </row>
    <row r="34" spans="1:7" ht="12.75" hidden="1">
      <c r="A34" t="s">
        <v>2</v>
      </c>
      <c r="B34" t="str">
        <f>"Jun-97"</f>
        <v>Jun-97</v>
      </c>
      <c r="C34" s="29">
        <v>167</v>
      </c>
      <c r="D34" s="29">
        <v>144.37284173778818</v>
      </c>
      <c r="G34" s="29">
        <v>22.62715826221182</v>
      </c>
    </row>
    <row r="35" spans="1:7" ht="12.75" hidden="1">
      <c r="A35" t="s">
        <v>2</v>
      </c>
      <c r="B35" t="str">
        <f>"Jul-97"</f>
        <v>Jul-97</v>
      </c>
      <c r="C35" s="29">
        <v>109</v>
      </c>
      <c r="D35" s="29">
        <v>153.58132163806835</v>
      </c>
      <c r="G35" s="29">
        <v>-44.581321638068346</v>
      </c>
    </row>
    <row r="36" spans="1:7" ht="12.75" hidden="1">
      <c r="A36" t="s">
        <v>2</v>
      </c>
      <c r="B36" t="str">
        <f>"Aug-97"</f>
        <v>Aug-97</v>
      </c>
      <c r="C36" s="29">
        <v>141</v>
      </c>
      <c r="D36" s="29">
        <v>153.11430427285592</v>
      </c>
      <c r="G36" s="29">
        <v>-12.114304272855918</v>
      </c>
    </row>
    <row r="37" spans="1:7" ht="12.75" hidden="1">
      <c r="A37" t="s">
        <v>2</v>
      </c>
      <c r="B37" t="str">
        <f>"Sep-97"</f>
        <v>Sep-97</v>
      </c>
      <c r="C37" s="29">
        <v>185</v>
      </c>
      <c r="D37" s="29">
        <v>147.48563560600041</v>
      </c>
      <c r="G37" s="29">
        <v>37.514364393999585</v>
      </c>
    </row>
    <row r="38" spans="1:7" ht="12.75" hidden="1">
      <c r="A38" t="s">
        <v>2</v>
      </c>
      <c r="B38" t="str">
        <f>"Oct-97"</f>
        <v>Oct-97</v>
      </c>
      <c r="C38" s="29">
        <v>148</v>
      </c>
      <c r="D38" s="29">
        <v>168.73443586672778</v>
      </c>
      <c r="G38" s="29">
        <v>-20.73443586672778</v>
      </c>
    </row>
    <row r="39" spans="1:7" ht="12.75" hidden="1">
      <c r="A39" t="s">
        <v>2</v>
      </c>
      <c r="B39" t="str">
        <f>"Nov-97"</f>
        <v>Nov-97</v>
      </c>
      <c r="C39" s="29">
        <v>192</v>
      </c>
      <c r="D39" s="29">
        <v>169.5857193914212</v>
      </c>
      <c r="G39" s="29">
        <v>22.414280608578792</v>
      </c>
    </row>
    <row r="40" spans="1:7" ht="12.75" hidden="1">
      <c r="A40" t="s">
        <v>2</v>
      </c>
      <c r="B40" t="str">
        <f>"Dec-97"</f>
        <v>Dec-97</v>
      </c>
      <c r="C40" s="29">
        <v>215</v>
      </c>
      <c r="D40" s="29">
        <v>164.72313940691282</v>
      </c>
      <c r="G40" s="29">
        <v>50.27686059308718</v>
      </c>
    </row>
    <row r="41" spans="1:7" ht="12.75" hidden="1">
      <c r="A41" t="s">
        <v>2</v>
      </c>
      <c r="B41" t="str">
        <f>"Jan-98"</f>
        <v>Jan-98</v>
      </c>
      <c r="C41" s="29">
        <v>240</v>
      </c>
      <c r="D41" s="29">
        <v>192.32757747167807</v>
      </c>
      <c r="G41" s="29">
        <v>47.67242252832193</v>
      </c>
    </row>
    <row r="42" spans="1:7" ht="12.75" hidden="1">
      <c r="A42" t="s">
        <v>2</v>
      </c>
      <c r="B42" t="str">
        <f>"Feb-98"</f>
        <v>Feb-98</v>
      </c>
      <c r="C42" s="29">
        <v>207</v>
      </c>
      <c r="D42" s="29">
        <v>221.75949744946152</v>
      </c>
      <c r="G42" s="29">
        <v>-14.75949744946152</v>
      </c>
    </row>
    <row r="43" spans="1:7" ht="12.75" hidden="1">
      <c r="A43" t="s">
        <v>2</v>
      </c>
      <c r="B43" t="str">
        <f>"Mar-98"</f>
        <v>Mar-98</v>
      </c>
      <c r="C43" s="29">
        <v>168</v>
      </c>
      <c r="D43" s="29">
        <v>181.65252935061983</v>
      </c>
      <c r="G43" s="29">
        <v>-13.65252935061983</v>
      </c>
    </row>
    <row r="44" spans="1:7" ht="12.75" hidden="1">
      <c r="A44" t="s">
        <v>2</v>
      </c>
      <c r="B44" t="str">
        <f>"Apr-98"</f>
        <v>Apr-98</v>
      </c>
      <c r="C44" s="29">
        <v>165</v>
      </c>
      <c r="D44" s="29">
        <v>168.10774314259928</v>
      </c>
      <c r="G44" s="29">
        <v>-3.1077431425992756</v>
      </c>
    </row>
    <row r="45" spans="1:7" ht="12.75" hidden="1">
      <c r="A45" t="s">
        <v>2</v>
      </c>
      <c r="B45" t="str">
        <f>"May-98"</f>
        <v>May-98</v>
      </c>
      <c r="C45" s="29">
        <v>218</v>
      </c>
      <c r="D45" s="29">
        <v>172.07466021867612</v>
      </c>
      <c r="G45" s="29">
        <v>45.925339781323885</v>
      </c>
    </row>
    <row r="46" spans="1:7" ht="12.75" hidden="1">
      <c r="A46" t="s">
        <v>2</v>
      </c>
      <c r="B46" t="str">
        <f>"Jun-98"</f>
        <v>Jun-98</v>
      </c>
      <c r="C46" s="29">
        <v>168</v>
      </c>
      <c r="D46" s="29">
        <v>178.24814820566854</v>
      </c>
      <c r="G46" s="29">
        <v>-10.248148205668542</v>
      </c>
    </row>
    <row r="47" spans="1:7" ht="12.75" hidden="1">
      <c r="A47" t="s">
        <v>2</v>
      </c>
      <c r="B47" t="str">
        <f>"Jul-98"</f>
        <v>Jul-98</v>
      </c>
      <c r="C47" s="29">
        <v>179</v>
      </c>
      <c r="D47" s="29">
        <v>177.93376456751201</v>
      </c>
      <c r="G47" s="29">
        <v>1.0662354324879857</v>
      </c>
    </row>
    <row r="48" spans="1:7" ht="12.75" hidden="1">
      <c r="A48" t="s">
        <v>2</v>
      </c>
      <c r="B48" t="str">
        <f>"Aug-98"</f>
        <v>Aug-98</v>
      </c>
      <c r="C48" s="29">
        <v>181</v>
      </c>
      <c r="D48" s="29">
        <v>190.64598537456376</v>
      </c>
      <c r="G48" s="29">
        <v>-9.645985374563764</v>
      </c>
    </row>
    <row r="49" spans="1:7" ht="12.75" hidden="1">
      <c r="A49" t="s">
        <v>2</v>
      </c>
      <c r="B49" t="str">
        <f>"Sep-98"</f>
        <v>Sep-98</v>
      </c>
      <c r="C49" s="29">
        <v>175</v>
      </c>
      <c r="D49" s="29">
        <v>185.76403854676084</v>
      </c>
      <c r="G49" s="29">
        <v>-10.764038546760844</v>
      </c>
    </row>
    <row r="50" spans="1:7" ht="12.75" hidden="1">
      <c r="A50" t="s">
        <v>2</v>
      </c>
      <c r="B50" t="str">
        <f>"Oct-98"</f>
        <v>Oct-98</v>
      </c>
      <c r="C50" s="29">
        <v>185</v>
      </c>
      <c r="D50" s="29">
        <v>193.05701069303538</v>
      </c>
      <c r="G50" s="29">
        <v>-8.05701069303538</v>
      </c>
    </row>
    <row r="51" spans="1:7" ht="12.75" hidden="1">
      <c r="A51" t="s">
        <v>2</v>
      </c>
      <c r="B51" t="str">
        <f>"Nov-98"</f>
        <v>Nov-98</v>
      </c>
      <c r="C51" s="29">
        <v>245</v>
      </c>
      <c r="D51" s="29">
        <v>197.59278051935038</v>
      </c>
      <c r="G51" s="29">
        <v>47.407219480649616</v>
      </c>
    </row>
    <row r="52" spans="1:7" ht="12.75" hidden="1">
      <c r="A52" t="s">
        <v>2</v>
      </c>
      <c r="B52" t="str">
        <f>"Dec-98"</f>
        <v>Dec-98</v>
      </c>
      <c r="C52" s="29">
        <v>177</v>
      </c>
      <c r="D52" s="29">
        <v>199.9532729601277</v>
      </c>
      <c r="G52" s="29">
        <v>-22.95327296012769</v>
      </c>
    </row>
    <row r="53" spans="1:6" ht="12.75" hidden="1">
      <c r="A53" t="s">
        <v>2</v>
      </c>
      <c r="B53" t="str">
        <f>"Jan-99"</f>
        <v>Jan-99</v>
      </c>
      <c r="D53" s="29">
        <v>206.45012651187912</v>
      </c>
      <c r="E53" s="29">
        <v>158.90859620749617</v>
      </c>
      <c r="F53" s="29">
        <v>253.9916568162621</v>
      </c>
    </row>
    <row r="54" spans="1:6" ht="12.75" hidden="1">
      <c r="A54" t="s">
        <v>2</v>
      </c>
      <c r="B54" t="str">
        <f>"Feb-99"</f>
        <v>Feb-99</v>
      </c>
      <c r="D54" s="29">
        <v>222.0978911013967</v>
      </c>
      <c r="E54" s="29">
        <v>173.52284926865758</v>
      </c>
      <c r="F54" s="29">
        <v>270.6729329341358</v>
      </c>
    </row>
    <row r="55" spans="1:6" ht="12.75" hidden="1">
      <c r="A55" t="s">
        <v>2</v>
      </c>
      <c r="B55" t="str">
        <f>"Mar-99"</f>
        <v>Mar-99</v>
      </c>
      <c r="D55" s="29">
        <v>186.24556058716925</v>
      </c>
      <c r="E55" s="29">
        <v>136.59107338036927</v>
      </c>
      <c r="F55" s="29">
        <v>235.9000477939692</v>
      </c>
    </row>
    <row r="56" spans="1:6" ht="12.75" hidden="1">
      <c r="A56" t="s">
        <v>2</v>
      </c>
      <c r="B56" t="str">
        <f>"Apr-99"</f>
        <v>Apr-99</v>
      </c>
      <c r="D56" s="29">
        <v>176.64308930922314</v>
      </c>
      <c r="E56" s="29">
        <v>125.86009102954135</v>
      </c>
      <c r="F56" s="29">
        <v>227.42608758890495</v>
      </c>
    </row>
    <row r="57" spans="1:6" ht="12.75" hidden="1">
      <c r="A57" t="s">
        <v>2</v>
      </c>
      <c r="B57" t="str">
        <f>"May-99"</f>
        <v>May-99</v>
      </c>
      <c r="D57" s="29">
        <v>181.54059339957539</v>
      </c>
      <c r="E57" s="29">
        <v>129.576595159901</v>
      </c>
      <c r="F57" s="29">
        <v>233.50459163924975</v>
      </c>
    </row>
    <row r="58" spans="1:6" ht="12.75" hidden="1">
      <c r="A58" t="s">
        <v>2</v>
      </c>
      <c r="B58" t="str">
        <f>"Jun-99"</f>
        <v>Jun-99</v>
      </c>
      <c r="D58" s="29">
        <v>174.43790916540394</v>
      </c>
      <c r="E58" s="29">
        <v>121.23667287240397</v>
      </c>
      <c r="F58" s="29">
        <v>227.6391454584039</v>
      </c>
    </row>
    <row r="59" spans="1:6" ht="12.75" hidden="1">
      <c r="A59" t="s">
        <v>2</v>
      </c>
      <c r="B59" t="str">
        <f>"Jul-99"</f>
        <v>Jul-99</v>
      </c>
      <c r="D59" s="29">
        <v>177.0852081227914</v>
      </c>
      <c r="E59" s="29">
        <v>122.5863807006939</v>
      </c>
      <c r="F59" s="29">
        <v>231.58403554488896</v>
      </c>
    </row>
    <row r="60" spans="1:6" ht="12.75" hidden="1">
      <c r="A60" t="s">
        <v>2</v>
      </c>
      <c r="B60" t="str">
        <f>"Aug-99"</f>
        <v>Aug-99</v>
      </c>
      <c r="D60" s="29">
        <v>189.48250329495255</v>
      </c>
      <c r="E60" s="29">
        <v>133.62120518730256</v>
      </c>
      <c r="F60" s="29">
        <v>245.3438014026025</v>
      </c>
    </row>
    <row r="61" spans="1:6" ht="12.75" hidden="1">
      <c r="A61" t="s">
        <v>2</v>
      </c>
      <c r="B61" t="str">
        <f>"Sep-99"</f>
        <v>Sep-99</v>
      </c>
      <c r="D61" s="29">
        <v>187.37983982918905</v>
      </c>
      <c r="E61" s="29">
        <v>130.08620074441984</v>
      </c>
      <c r="F61" s="29">
        <v>244.67347891395823</v>
      </c>
    </row>
    <row r="62" spans="1:6" ht="12.75" hidden="1">
      <c r="A62" t="s">
        <v>2</v>
      </c>
      <c r="B62" t="str">
        <f>"Oct-99"</f>
        <v>Oct-99</v>
      </c>
      <c r="D62" s="29">
        <v>197.77705322266198</v>
      </c>
      <c r="E62" s="29">
        <v>138.97568679355675</v>
      </c>
      <c r="F62" s="29">
        <v>256.5784196517672</v>
      </c>
    </row>
    <row r="63" spans="1:6" ht="12.75" hidden="1">
      <c r="A63" t="s">
        <v>2</v>
      </c>
      <c r="B63" t="str">
        <f>"Nov-99"</f>
        <v>Nov-99</v>
      </c>
      <c r="D63" s="29">
        <v>204.67442108136532</v>
      </c>
      <c r="E63" s="29">
        <v>144.28382853255454</v>
      </c>
      <c r="F63" s="29">
        <v>265.0650136301761</v>
      </c>
    </row>
    <row r="64" spans="1:6" ht="12.75" hidden="1">
      <c r="A64" t="s">
        <v>2</v>
      </c>
      <c r="B64" t="str">
        <f>"Dec-99"</f>
        <v>Dec-99</v>
      </c>
      <c r="D64" s="29">
        <v>193.3215490984222</v>
      </c>
      <c r="E64" s="29">
        <v>131.25344008992224</v>
      </c>
      <c r="F64" s="29">
        <v>255.38965810692216</v>
      </c>
    </row>
    <row r="65" spans="1:2" ht="12.75">
      <c r="A65" s="45" t="s">
        <v>64</v>
      </c>
      <c r="B65" s="43" t="s">
        <v>2</v>
      </c>
    </row>
    <row r="67" spans="1:6" ht="12.75">
      <c r="A67" s="42"/>
      <c r="B67" s="44" t="s">
        <v>28</v>
      </c>
      <c r="C67" s="56"/>
      <c r="D67" s="56"/>
      <c r="E67" s="56"/>
      <c r="F67" s="48"/>
    </row>
    <row r="68" spans="1:6" ht="12.75">
      <c r="A68" s="44" t="s">
        <v>24</v>
      </c>
      <c r="B68" s="42" t="s">
        <v>127</v>
      </c>
      <c r="C68" s="57" t="s">
        <v>128</v>
      </c>
      <c r="D68" s="57" t="s">
        <v>129</v>
      </c>
      <c r="E68" s="57" t="s">
        <v>130</v>
      </c>
      <c r="F68" s="49" t="s">
        <v>131</v>
      </c>
    </row>
    <row r="69" spans="1:6" ht="12.75">
      <c r="A69" s="42" t="s">
        <v>87</v>
      </c>
      <c r="B69" s="50">
        <v>226</v>
      </c>
      <c r="C69" s="58"/>
      <c r="D69" s="58">
        <v>216.32083333333372</v>
      </c>
      <c r="E69" s="58"/>
      <c r="F69" s="51">
        <v>9.679166666666276</v>
      </c>
    </row>
    <row r="70" spans="1:6" ht="12.75">
      <c r="A70" s="46" t="s">
        <v>82</v>
      </c>
      <c r="B70" s="52">
        <v>254</v>
      </c>
      <c r="C70" s="29"/>
      <c r="D70" s="29">
        <v>234.75769794962923</v>
      </c>
      <c r="E70" s="29"/>
      <c r="F70" s="53">
        <v>19.242302050370768</v>
      </c>
    </row>
    <row r="71" spans="1:6" ht="12.75">
      <c r="A71" s="46" t="s">
        <v>102</v>
      </c>
      <c r="B71" s="52">
        <v>204</v>
      </c>
      <c r="C71" s="29"/>
      <c r="D71" s="29">
        <v>204.45076346682725</v>
      </c>
      <c r="E71" s="29"/>
      <c r="F71" s="53">
        <v>-0.45076346682725443</v>
      </c>
    </row>
    <row r="72" spans="1:6" ht="12.75">
      <c r="A72" s="46" t="s">
        <v>67</v>
      </c>
      <c r="B72" s="52">
        <v>193</v>
      </c>
      <c r="C72" s="29"/>
      <c r="D72" s="29">
        <v>194.7180706953247</v>
      </c>
      <c r="E72" s="29"/>
      <c r="F72" s="53">
        <v>-1.7180706953247125</v>
      </c>
    </row>
    <row r="73" spans="1:6" ht="12.75">
      <c r="A73" s="46" t="s">
        <v>107</v>
      </c>
      <c r="B73" s="52">
        <v>191</v>
      </c>
      <c r="C73" s="29"/>
      <c r="D73" s="29">
        <v>199.120126028418</v>
      </c>
      <c r="E73" s="29"/>
      <c r="F73" s="53">
        <v>-8.120126028418014</v>
      </c>
    </row>
    <row r="74" spans="1:6" ht="12.75">
      <c r="A74" s="46" t="s">
        <v>97</v>
      </c>
      <c r="B74" s="52">
        <v>166</v>
      </c>
      <c r="C74" s="29"/>
      <c r="D74" s="29">
        <v>189.6770385324383</v>
      </c>
      <c r="E74" s="29"/>
      <c r="F74" s="53">
        <v>-23.677038532438303</v>
      </c>
    </row>
    <row r="75" spans="1:6" ht="12.75">
      <c r="A75" s="46" t="s">
        <v>92</v>
      </c>
      <c r="B75" s="52">
        <v>175</v>
      </c>
      <c r="C75" s="29"/>
      <c r="D75" s="29">
        <v>185.5002775822585</v>
      </c>
      <c r="E75" s="29"/>
      <c r="F75" s="53">
        <v>-10.50027758225849</v>
      </c>
    </row>
    <row r="76" spans="1:6" ht="12.75">
      <c r="A76" s="46" t="s">
        <v>72</v>
      </c>
      <c r="B76" s="52">
        <v>217</v>
      </c>
      <c r="C76" s="29"/>
      <c r="D76" s="29">
        <v>194.87120420468628</v>
      </c>
      <c r="E76" s="29"/>
      <c r="F76" s="53">
        <v>22.12879579531372</v>
      </c>
    </row>
    <row r="77" spans="1:6" ht="12.75">
      <c r="A77" s="46" t="s">
        <v>122</v>
      </c>
      <c r="B77" s="52">
        <v>167</v>
      </c>
      <c r="C77" s="29"/>
      <c r="D77" s="29">
        <v>199.14618899741987</v>
      </c>
      <c r="E77" s="29"/>
      <c r="F77" s="53">
        <v>-32.14618899741987</v>
      </c>
    </row>
    <row r="78" spans="1:6" ht="12.75">
      <c r="A78" s="46" t="s">
        <v>117</v>
      </c>
      <c r="B78" s="52">
        <v>192</v>
      </c>
      <c r="C78" s="29"/>
      <c r="D78" s="29">
        <v>200.27852564390975</v>
      </c>
      <c r="E78" s="29"/>
      <c r="F78" s="53">
        <v>-8.278525643909745</v>
      </c>
    </row>
    <row r="79" spans="1:6" ht="12.75">
      <c r="A79" s="46" t="s">
        <v>112</v>
      </c>
      <c r="B79" s="52">
        <v>127</v>
      </c>
      <c r="C79" s="29"/>
      <c r="D79" s="29">
        <v>204.78978563487814</v>
      </c>
      <c r="E79" s="29"/>
      <c r="F79" s="53">
        <v>-77.78978563487814</v>
      </c>
    </row>
    <row r="80" spans="1:6" ht="12.75">
      <c r="A80" s="46" t="s">
        <v>77</v>
      </c>
      <c r="B80" s="52">
        <v>148</v>
      </c>
      <c r="C80" s="29"/>
      <c r="D80" s="29">
        <v>171.01713522691887</v>
      </c>
      <c r="E80" s="29"/>
      <c r="F80" s="53">
        <v>-23.017135226918867</v>
      </c>
    </row>
    <row r="81" spans="1:6" ht="12.75">
      <c r="A81" s="46" t="s">
        <v>88</v>
      </c>
      <c r="B81" s="52">
        <v>184</v>
      </c>
      <c r="C81" s="29"/>
      <c r="D81" s="29">
        <v>177.52078853560158</v>
      </c>
      <c r="E81" s="29"/>
      <c r="F81" s="53">
        <v>6.479211464398418</v>
      </c>
    </row>
    <row r="82" spans="1:6" ht="12.75">
      <c r="A82" s="46" t="s">
        <v>83</v>
      </c>
      <c r="B82" s="52">
        <v>209</v>
      </c>
      <c r="C82" s="29"/>
      <c r="D82" s="29">
        <v>195.04219777135273</v>
      </c>
      <c r="E82" s="29"/>
      <c r="F82" s="53">
        <v>13.957802228647267</v>
      </c>
    </row>
    <row r="83" spans="1:6" ht="12.75">
      <c r="A83" s="46" t="s">
        <v>103</v>
      </c>
      <c r="B83" s="52">
        <v>186</v>
      </c>
      <c r="C83" s="29"/>
      <c r="D83" s="29">
        <v>163.19819494691572</v>
      </c>
      <c r="E83" s="29"/>
      <c r="F83" s="53">
        <v>22.80180505308428</v>
      </c>
    </row>
    <row r="84" spans="1:6" ht="12.75">
      <c r="A84" s="46" t="s">
        <v>68</v>
      </c>
      <c r="B84" s="52">
        <v>188</v>
      </c>
      <c r="C84" s="29"/>
      <c r="D84" s="29">
        <v>160.16624636129552</v>
      </c>
      <c r="E84" s="29"/>
      <c r="F84" s="53">
        <v>27.83375363870448</v>
      </c>
    </row>
    <row r="85" spans="1:6" ht="12.75">
      <c r="A85" s="46" t="s">
        <v>108</v>
      </c>
      <c r="B85" s="52">
        <v>129</v>
      </c>
      <c r="C85" s="29"/>
      <c r="D85" s="29">
        <v>173.08090589717716</v>
      </c>
      <c r="E85" s="29"/>
      <c r="F85" s="53">
        <v>-44.08090589717716</v>
      </c>
    </row>
    <row r="86" spans="1:6" ht="12.75">
      <c r="A86" s="46" t="s">
        <v>98</v>
      </c>
      <c r="B86" s="52">
        <v>162</v>
      </c>
      <c r="C86" s="29"/>
      <c r="D86" s="29">
        <v>153.262452495674</v>
      </c>
      <c r="E86" s="29"/>
      <c r="F86" s="53">
        <v>8.737547504325988</v>
      </c>
    </row>
    <row r="87" spans="1:6" ht="12.75">
      <c r="A87" s="46" t="s">
        <v>93</v>
      </c>
      <c r="B87" s="52">
        <v>210</v>
      </c>
      <c r="C87" s="29"/>
      <c r="D87" s="29">
        <v>158.43731118102232</v>
      </c>
      <c r="E87" s="29"/>
      <c r="F87" s="53">
        <v>51.562688818977676</v>
      </c>
    </row>
    <row r="88" spans="1:6" ht="12.75">
      <c r="A88" s="46" t="s">
        <v>73</v>
      </c>
      <c r="B88" s="52">
        <v>183</v>
      </c>
      <c r="C88" s="29"/>
      <c r="D88" s="29">
        <v>185.71869301654175</v>
      </c>
      <c r="E88" s="29"/>
      <c r="F88" s="53">
        <v>-2.7186930165417493</v>
      </c>
    </row>
    <row r="89" spans="1:6" ht="12.75">
      <c r="A89" s="46" t="s">
        <v>123</v>
      </c>
      <c r="B89" s="52">
        <v>186</v>
      </c>
      <c r="C89" s="29"/>
      <c r="D89" s="29">
        <v>182.793725624026</v>
      </c>
      <c r="E89" s="29"/>
      <c r="F89" s="53">
        <v>3.2062743759740044</v>
      </c>
    </row>
    <row r="90" spans="1:6" ht="12.75">
      <c r="A90" s="46" t="s">
        <v>118</v>
      </c>
      <c r="B90" s="52">
        <v>229</v>
      </c>
      <c r="C90" s="29"/>
      <c r="D90" s="29">
        <v>194.1320201689415</v>
      </c>
      <c r="E90" s="29"/>
      <c r="F90" s="53">
        <v>34.867979831058506</v>
      </c>
    </row>
    <row r="91" spans="1:6" ht="12.75">
      <c r="A91" s="46" t="s">
        <v>113</v>
      </c>
      <c r="B91" s="52">
        <v>217</v>
      </c>
      <c r="C91" s="29"/>
      <c r="D91" s="29">
        <v>211.0291006751203</v>
      </c>
      <c r="E91" s="29"/>
      <c r="F91" s="53">
        <v>5.970899324879696</v>
      </c>
    </row>
    <row r="92" spans="1:6" ht="12.75">
      <c r="A92" s="46" t="s">
        <v>78</v>
      </c>
      <c r="B92" s="52">
        <v>195</v>
      </c>
      <c r="C92" s="29"/>
      <c r="D92" s="29">
        <v>201.4361884077097</v>
      </c>
      <c r="E92" s="29"/>
      <c r="F92" s="53">
        <v>-6.436188407709693</v>
      </c>
    </row>
    <row r="93" spans="1:6" ht="12.75">
      <c r="A93" s="46" t="s">
        <v>89</v>
      </c>
      <c r="B93" s="52">
        <v>144</v>
      </c>
      <c r="C93" s="29"/>
      <c r="D93" s="29">
        <v>212.7396483197469</v>
      </c>
      <c r="E93" s="29"/>
      <c r="F93" s="53">
        <v>-68.73964831974689</v>
      </c>
    </row>
    <row r="94" spans="1:6" ht="12.75">
      <c r="A94" s="46" t="s">
        <v>84</v>
      </c>
      <c r="B94" s="52">
        <v>186</v>
      </c>
      <c r="C94" s="29"/>
      <c r="D94" s="29">
        <v>208.58747724086953</v>
      </c>
      <c r="E94" s="29"/>
      <c r="F94" s="53">
        <v>-22.587477240869532</v>
      </c>
    </row>
    <row r="95" spans="1:6" ht="12.75">
      <c r="A95" s="46" t="s">
        <v>104</v>
      </c>
      <c r="B95" s="52">
        <v>154</v>
      </c>
      <c r="C95" s="29"/>
      <c r="D95" s="29">
        <v>166.2170176028631</v>
      </c>
      <c r="E95" s="29"/>
      <c r="F95" s="53">
        <v>-12.217017602863109</v>
      </c>
    </row>
    <row r="96" spans="1:6" ht="12.75">
      <c r="A96" s="46" t="s">
        <v>69</v>
      </c>
      <c r="B96" s="52">
        <v>127</v>
      </c>
      <c r="C96" s="29"/>
      <c r="D96" s="29">
        <v>153.09584048291475</v>
      </c>
      <c r="E96" s="29"/>
      <c r="F96" s="53">
        <v>-26.095840482914753</v>
      </c>
    </row>
    <row r="97" spans="1:6" ht="12.75">
      <c r="A97" s="46" t="s">
        <v>109</v>
      </c>
      <c r="B97" s="52">
        <v>154</v>
      </c>
      <c r="C97" s="29"/>
      <c r="D97" s="29">
        <v>150.4162091772466</v>
      </c>
      <c r="E97" s="29"/>
      <c r="F97" s="53">
        <v>3.5837908227534</v>
      </c>
    </row>
    <row r="98" spans="1:6" ht="12.75">
      <c r="A98" s="46" t="s">
        <v>99</v>
      </c>
      <c r="B98" s="52">
        <v>167</v>
      </c>
      <c r="C98" s="29"/>
      <c r="D98" s="29">
        <v>144.37284173778818</v>
      </c>
      <c r="E98" s="29"/>
      <c r="F98" s="53">
        <v>22.62715826221182</v>
      </c>
    </row>
    <row r="99" spans="1:6" ht="12.75">
      <c r="A99" s="46" t="s">
        <v>94</v>
      </c>
      <c r="B99" s="52">
        <v>109</v>
      </c>
      <c r="C99" s="29"/>
      <c r="D99" s="29">
        <v>153.58132163806835</v>
      </c>
      <c r="E99" s="29"/>
      <c r="F99" s="53">
        <v>-44.581321638068346</v>
      </c>
    </row>
    <row r="100" spans="1:6" ht="12.75">
      <c r="A100" s="46" t="s">
        <v>74</v>
      </c>
      <c r="B100" s="52">
        <v>141</v>
      </c>
      <c r="C100" s="29"/>
      <c r="D100" s="29">
        <v>153.11430427285592</v>
      </c>
      <c r="E100" s="29"/>
      <c r="F100" s="53">
        <v>-12.114304272855918</v>
      </c>
    </row>
    <row r="101" spans="1:6" ht="12.75">
      <c r="A101" s="46" t="s">
        <v>124</v>
      </c>
      <c r="B101" s="52">
        <v>185</v>
      </c>
      <c r="C101" s="29"/>
      <c r="D101" s="29">
        <v>147.48563560600041</v>
      </c>
      <c r="E101" s="29"/>
      <c r="F101" s="53">
        <v>37.514364393999585</v>
      </c>
    </row>
    <row r="102" spans="1:6" ht="12.75">
      <c r="A102" s="46" t="s">
        <v>119</v>
      </c>
      <c r="B102" s="52">
        <v>148</v>
      </c>
      <c r="C102" s="29"/>
      <c r="D102" s="29">
        <v>168.73443586672778</v>
      </c>
      <c r="E102" s="29"/>
      <c r="F102" s="53">
        <v>-20.73443586672778</v>
      </c>
    </row>
    <row r="103" spans="1:6" ht="12.75">
      <c r="A103" s="46" t="s">
        <v>114</v>
      </c>
      <c r="B103" s="52">
        <v>192</v>
      </c>
      <c r="C103" s="29"/>
      <c r="D103" s="29">
        <v>169.5857193914212</v>
      </c>
      <c r="E103" s="29"/>
      <c r="F103" s="53">
        <v>22.414280608578792</v>
      </c>
    </row>
    <row r="104" spans="1:6" ht="12.75">
      <c r="A104" s="46" t="s">
        <v>79</v>
      </c>
      <c r="B104" s="52">
        <v>215</v>
      </c>
      <c r="C104" s="29"/>
      <c r="D104" s="29">
        <v>164.72313940691282</v>
      </c>
      <c r="E104" s="29"/>
      <c r="F104" s="53">
        <v>50.27686059308718</v>
      </c>
    </row>
    <row r="105" spans="1:6" ht="12.75">
      <c r="A105" s="46" t="s">
        <v>90</v>
      </c>
      <c r="B105" s="52">
        <v>240</v>
      </c>
      <c r="C105" s="29"/>
      <c r="D105" s="29">
        <v>192.32757747167807</v>
      </c>
      <c r="E105" s="29"/>
      <c r="F105" s="53">
        <v>47.67242252832193</v>
      </c>
    </row>
    <row r="106" spans="1:6" ht="12.75">
      <c r="A106" s="46" t="s">
        <v>85</v>
      </c>
      <c r="B106" s="52">
        <v>207</v>
      </c>
      <c r="C106" s="29"/>
      <c r="D106" s="29">
        <v>221.75949744946152</v>
      </c>
      <c r="E106" s="29"/>
      <c r="F106" s="53">
        <v>-14.75949744946152</v>
      </c>
    </row>
    <row r="107" spans="1:6" ht="12.75">
      <c r="A107" s="46" t="s">
        <v>105</v>
      </c>
      <c r="B107" s="52">
        <v>168</v>
      </c>
      <c r="C107" s="29"/>
      <c r="D107" s="29">
        <v>181.65252935061983</v>
      </c>
      <c r="E107" s="29"/>
      <c r="F107" s="53">
        <v>-13.65252935061983</v>
      </c>
    </row>
    <row r="108" spans="1:6" ht="12.75">
      <c r="A108" s="46" t="s">
        <v>70</v>
      </c>
      <c r="B108" s="52">
        <v>165</v>
      </c>
      <c r="C108" s="29"/>
      <c r="D108" s="29">
        <v>168.10774314259928</v>
      </c>
      <c r="E108" s="29"/>
      <c r="F108" s="53">
        <v>-3.1077431425992756</v>
      </c>
    </row>
    <row r="109" spans="1:6" ht="12.75">
      <c r="A109" s="46" t="s">
        <v>110</v>
      </c>
      <c r="B109" s="52">
        <v>218</v>
      </c>
      <c r="C109" s="29"/>
      <c r="D109" s="29">
        <v>172.07466021867612</v>
      </c>
      <c r="E109" s="29"/>
      <c r="F109" s="53">
        <v>45.925339781323885</v>
      </c>
    </row>
    <row r="110" spans="1:6" ht="12.75">
      <c r="A110" s="46" t="s">
        <v>100</v>
      </c>
      <c r="B110" s="52">
        <v>168</v>
      </c>
      <c r="C110" s="29"/>
      <c r="D110" s="29">
        <v>178.24814820566854</v>
      </c>
      <c r="E110" s="29"/>
      <c r="F110" s="53">
        <v>-10.248148205668542</v>
      </c>
    </row>
    <row r="111" spans="1:6" ht="12.75">
      <c r="A111" s="46" t="s">
        <v>95</v>
      </c>
      <c r="B111" s="52">
        <v>179</v>
      </c>
      <c r="C111" s="29"/>
      <c r="D111" s="29">
        <v>177.93376456751201</v>
      </c>
      <c r="E111" s="29"/>
      <c r="F111" s="53">
        <v>1.0662354324879857</v>
      </c>
    </row>
    <row r="112" spans="1:6" ht="12.75">
      <c r="A112" s="46" t="s">
        <v>75</v>
      </c>
      <c r="B112" s="52">
        <v>181</v>
      </c>
      <c r="C112" s="29"/>
      <c r="D112" s="29">
        <v>190.64598537456376</v>
      </c>
      <c r="E112" s="29"/>
      <c r="F112" s="53">
        <v>-9.645985374563764</v>
      </c>
    </row>
    <row r="113" spans="1:6" ht="12.75">
      <c r="A113" s="46" t="s">
        <v>125</v>
      </c>
      <c r="B113" s="52">
        <v>175</v>
      </c>
      <c r="C113" s="29"/>
      <c r="D113" s="29">
        <v>185.76403854676084</v>
      </c>
      <c r="E113" s="29"/>
      <c r="F113" s="53">
        <v>-10.764038546760844</v>
      </c>
    </row>
    <row r="114" spans="1:6" ht="12.75">
      <c r="A114" s="46" t="s">
        <v>120</v>
      </c>
      <c r="B114" s="52">
        <v>185</v>
      </c>
      <c r="C114" s="29"/>
      <c r="D114" s="29">
        <v>193.05701069303538</v>
      </c>
      <c r="E114" s="29"/>
      <c r="F114" s="53">
        <v>-8.05701069303538</v>
      </c>
    </row>
    <row r="115" spans="1:6" ht="12.75">
      <c r="A115" s="46" t="s">
        <v>115</v>
      </c>
      <c r="B115" s="52">
        <v>245</v>
      </c>
      <c r="C115" s="29"/>
      <c r="D115" s="29">
        <v>197.59278051935038</v>
      </c>
      <c r="E115" s="29"/>
      <c r="F115" s="53">
        <v>47.407219480649616</v>
      </c>
    </row>
    <row r="116" spans="1:6" ht="12.75">
      <c r="A116" s="46" t="s">
        <v>80</v>
      </c>
      <c r="B116" s="52">
        <v>177</v>
      </c>
      <c r="C116" s="29"/>
      <c r="D116" s="29">
        <v>199.9532729601277</v>
      </c>
      <c r="E116" s="29"/>
      <c r="F116" s="53">
        <v>-22.95327296012769</v>
      </c>
    </row>
    <row r="117" spans="1:6" ht="12.75">
      <c r="A117" s="46" t="s">
        <v>91</v>
      </c>
      <c r="B117" s="52"/>
      <c r="C117" s="29">
        <v>158.90859620749617</v>
      </c>
      <c r="D117" s="29">
        <v>206.45012651187912</v>
      </c>
      <c r="E117" s="29">
        <v>253.9916568162621</v>
      </c>
      <c r="F117" s="53"/>
    </row>
    <row r="118" spans="1:6" ht="12.75">
      <c r="A118" s="46" t="s">
        <v>86</v>
      </c>
      <c r="B118" s="52"/>
      <c r="C118" s="29">
        <v>173.52284926865758</v>
      </c>
      <c r="D118" s="29">
        <v>222.0978911013967</v>
      </c>
      <c r="E118" s="29">
        <v>270.6729329341358</v>
      </c>
      <c r="F118" s="53"/>
    </row>
    <row r="119" spans="1:6" ht="12.75">
      <c r="A119" s="46" t="s">
        <v>106</v>
      </c>
      <c r="B119" s="52"/>
      <c r="C119" s="29">
        <v>136.59107338036927</v>
      </c>
      <c r="D119" s="29">
        <v>186.24556058716925</v>
      </c>
      <c r="E119" s="29">
        <v>235.9000477939692</v>
      </c>
      <c r="F119" s="53"/>
    </row>
    <row r="120" spans="1:6" ht="12.75">
      <c r="A120" s="46" t="s">
        <v>71</v>
      </c>
      <c r="B120" s="52"/>
      <c r="C120" s="29">
        <v>125.86009102954135</v>
      </c>
      <c r="D120" s="29">
        <v>176.64308930922314</v>
      </c>
      <c r="E120" s="29">
        <v>227.42608758890495</v>
      </c>
      <c r="F120" s="53"/>
    </row>
    <row r="121" spans="1:6" ht="12.75">
      <c r="A121" s="46" t="s">
        <v>111</v>
      </c>
      <c r="B121" s="52"/>
      <c r="C121" s="29">
        <v>129.576595159901</v>
      </c>
      <c r="D121" s="29">
        <v>181.54059339957539</v>
      </c>
      <c r="E121" s="29">
        <v>233.50459163924975</v>
      </c>
      <c r="F121" s="53"/>
    </row>
    <row r="122" spans="1:6" ht="12.75">
      <c r="A122" s="46" t="s">
        <v>101</v>
      </c>
      <c r="B122" s="52"/>
      <c r="C122" s="29">
        <v>121.23667287240397</v>
      </c>
      <c r="D122" s="29">
        <v>174.43790916540394</v>
      </c>
      <c r="E122" s="29">
        <v>227.6391454584039</v>
      </c>
      <c r="F122" s="53"/>
    </row>
    <row r="123" spans="1:6" ht="12.75">
      <c r="A123" s="46" t="s">
        <v>96</v>
      </c>
      <c r="B123" s="52"/>
      <c r="C123" s="29">
        <v>122.5863807006939</v>
      </c>
      <c r="D123" s="29">
        <v>177.0852081227914</v>
      </c>
      <c r="E123" s="29">
        <v>231.58403554488896</v>
      </c>
      <c r="F123" s="53"/>
    </row>
    <row r="124" spans="1:6" ht="12.75">
      <c r="A124" s="46" t="s">
        <v>76</v>
      </c>
      <c r="B124" s="52"/>
      <c r="C124" s="29">
        <v>133.62120518730256</v>
      </c>
      <c r="D124" s="29">
        <v>189.48250329495255</v>
      </c>
      <c r="E124" s="29">
        <v>245.3438014026025</v>
      </c>
      <c r="F124" s="53"/>
    </row>
    <row r="125" spans="1:6" ht="12.75">
      <c r="A125" s="46" t="s">
        <v>126</v>
      </c>
      <c r="B125" s="52"/>
      <c r="C125" s="29">
        <v>130.08620074441984</v>
      </c>
      <c r="D125" s="29">
        <v>187.37983982918905</v>
      </c>
      <c r="E125" s="29">
        <v>244.67347891395823</v>
      </c>
      <c r="F125" s="53"/>
    </row>
    <row r="126" spans="1:6" ht="12.75">
      <c r="A126" s="46" t="s">
        <v>121</v>
      </c>
      <c r="B126" s="52"/>
      <c r="C126" s="29">
        <v>138.97568679355675</v>
      </c>
      <c r="D126" s="29">
        <v>197.77705322266198</v>
      </c>
      <c r="E126" s="29">
        <v>256.5784196517672</v>
      </c>
      <c r="F126" s="53"/>
    </row>
    <row r="127" spans="1:6" ht="12.75">
      <c r="A127" s="46" t="s">
        <v>116</v>
      </c>
      <c r="B127" s="52"/>
      <c r="C127" s="29">
        <v>144.28382853255454</v>
      </c>
      <c r="D127" s="29">
        <v>204.67442108136532</v>
      </c>
      <c r="E127" s="29">
        <v>265.0650136301761</v>
      </c>
      <c r="F127" s="53"/>
    </row>
    <row r="128" spans="1:6" ht="12.75">
      <c r="A128" s="47" t="s">
        <v>81</v>
      </c>
      <c r="B128" s="54"/>
      <c r="C128" s="59">
        <v>131.25344008992224</v>
      </c>
      <c r="D128" s="59">
        <v>193.3215490984222</v>
      </c>
      <c r="E128" s="59">
        <v>255.38965810692216</v>
      </c>
      <c r="F128" s="55"/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showGridLines="0" workbookViewId="0" topLeftCell="A1">
      <selection activeCell="A70" sqref="A70"/>
    </sheetView>
  </sheetViews>
  <sheetFormatPr defaultColWidth="9.140625" defaultRowHeight="12.75"/>
  <cols>
    <col min="1" max="1" width="27.00390625" style="0" bestFit="1" customWidth="1"/>
    <col min="2" max="2" width="12.8515625" style="0" customWidth="1"/>
    <col min="3" max="5" width="7.00390625" style="0" customWidth="1"/>
    <col min="6" max="6" width="13.421875" style="0" customWidth="1"/>
    <col min="7" max="7" width="8.00390625" style="0" customWidth="1"/>
    <col min="8" max="8" width="7.28125" style="0" customWidth="1"/>
    <col min="9" max="10" width="6.00390625" style="0" customWidth="1"/>
    <col min="11" max="11" width="7.57421875" style="0" customWidth="1"/>
    <col min="12" max="12" width="8.00390625" style="0" customWidth="1"/>
  </cols>
  <sheetData>
    <row r="1" ht="12.75">
      <c r="A1" s="2" t="s">
        <v>132</v>
      </c>
    </row>
    <row r="2" ht="12.75">
      <c r="A2" t="s">
        <v>62</v>
      </c>
    </row>
    <row r="4" spans="1:4" ht="12.75" hidden="1">
      <c r="A4" t="s">
        <v>64</v>
      </c>
      <c r="B4" t="s">
        <v>133</v>
      </c>
      <c r="C4" t="s">
        <v>134</v>
      </c>
      <c r="D4" t="s">
        <v>135</v>
      </c>
    </row>
    <row r="5" spans="1:4" ht="12.75" hidden="1">
      <c r="A5" t="s">
        <v>2</v>
      </c>
      <c r="B5" t="s">
        <v>36</v>
      </c>
      <c r="C5" t="s">
        <v>33</v>
      </c>
      <c r="D5">
        <v>21.753</v>
      </c>
    </row>
    <row r="6" spans="1:4" ht="12.75" hidden="1">
      <c r="A6" t="s">
        <v>2</v>
      </c>
      <c r="B6" t="s">
        <v>36</v>
      </c>
      <c r="C6" t="s">
        <v>34</v>
      </c>
      <c r="D6">
        <v>12.706</v>
      </c>
    </row>
    <row r="7" spans="1:4" ht="12.75" hidden="1">
      <c r="A7" t="s">
        <v>2</v>
      </c>
      <c r="B7" t="s">
        <v>36</v>
      </c>
      <c r="C7" t="s">
        <v>32</v>
      </c>
      <c r="D7">
        <v>28.299</v>
      </c>
    </row>
    <row r="8" spans="1:4" ht="12.75" hidden="1">
      <c r="A8" t="s">
        <v>2</v>
      </c>
      <c r="B8" t="s">
        <v>36</v>
      </c>
      <c r="C8" t="s">
        <v>53</v>
      </c>
      <c r="D8">
        <v>0.79</v>
      </c>
    </row>
    <row r="9" spans="1:4" ht="12.75" hidden="1">
      <c r="A9" t="s">
        <v>2</v>
      </c>
      <c r="B9" t="s">
        <v>36</v>
      </c>
      <c r="C9" t="s">
        <v>52</v>
      </c>
      <c r="D9">
        <v>1.785</v>
      </c>
    </row>
    <row r="10" spans="1:4" ht="12.75" hidden="1">
      <c r="A10" t="s">
        <v>2</v>
      </c>
      <c r="B10" t="s">
        <v>36</v>
      </c>
      <c r="C10" t="s">
        <v>57</v>
      </c>
      <c r="D10">
        <v>0.288</v>
      </c>
    </row>
    <row r="11" spans="1:4" ht="12.75" hidden="1">
      <c r="A11" t="s">
        <v>2</v>
      </c>
      <c r="B11" t="s">
        <v>36</v>
      </c>
      <c r="C11" t="s">
        <v>58</v>
      </c>
      <c r="D11">
        <v>0.001</v>
      </c>
    </row>
    <row r="12" spans="1:4" ht="12.75" hidden="1">
      <c r="A12" t="s">
        <v>2</v>
      </c>
      <c r="B12" t="s">
        <v>36</v>
      </c>
      <c r="C12" t="s">
        <v>136</v>
      </c>
      <c r="D12">
        <v>1</v>
      </c>
    </row>
    <row r="13" spans="1:4" ht="12.75" hidden="1">
      <c r="A13" t="s">
        <v>2</v>
      </c>
      <c r="B13" t="s">
        <v>38</v>
      </c>
      <c r="C13" t="s">
        <v>33</v>
      </c>
      <c r="D13">
        <v>21.687</v>
      </c>
    </row>
    <row r="14" spans="1:4" ht="12.75" hidden="1">
      <c r="A14" t="s">
        <v>2</v>
      </c>
      <c r="B14" t="s">
        <v>38</v>
      </c>
      <c r="C14" t="s">
        <v>34</v>
      </c>
      <c r="D14">
        <v>12.639</v>
      </c>
    </row>
    <row r="15" spans="1:4" ht="12.75" hidden="1">
      <c r="A15" t="s">
        <v>2</v>
      </c>
      <c r="B15" t="s">
        <v>38</v>
      </c>
      <c r="C15" t="s">
        <v>32</v>
      </c>
      <c r="D15">
        <v>28.301</v>
      </c>
    </row>
    <row r="16" spans="1:4" ht="12.75" hidden="1">
      <c r="A16" t="s">
        <v>2</v>
      </c>
      <c r="B16" t="s">
        <v>38</v>
      </c>
      <c r="C16" t="s">
        <v>53</v>
      </c>
      <c r="D16">
        <v>0.79</v>
      </c>
    </row>
    <row r="17" spans="1:4" ht="12.75" hidden="1">
      <c r="A17" t="s">
        <v>2</v>
      </c>
      <c r="B17" t="s">
        <v>38</v>
      </c>
      <c r="C17" t="s">
        <v>52</v>
      </c>
      <c r="D17">
        <v>1.783</v>
      </c>
    </row>
    <row r="18" spans="1:4" ht="12.75" hidden="1">
      <c r="A18" t="s">
        <v>2</v>
      </c>
      <c r="B18" t="s">
        <v>38</v>
      </c>
      <c r="C18" t="s">
        <v>57</v>
      </c>
      <c r="D18">
        <v>0.286</v>
      </c>
    </row>
    <row r="19" spans="1:4" ht="12.75" hidden="1">
      <c r="A19" t="s">
        <v>2</v>
      </c>
      <c r="B19" t="s">
        <v>38</v>
      </c>
      <c r="C19" t="s">
        <v>59</v>
      </c>
      <c r="D19">
        <v>0.001</v>
      </c>
    </row>
    <row r="20" spans="1:4" ht="12.75" hidden="1">
      <c r="A20" t="s">
        <v>2</v>
      </c>
      <c r="B20" t="s">
        <v>38</v>
      </c>
      <c r="C20" t="s">
        <v>58</v>
      </c>
      <c r="D20">
        <v>0.001</v>
      </c>
    </row>
    <row r="21" spans="1:4" ht="12.75" hidden="1">
      <c r="A21" t="s">
        <v>2</v>
      </c>
      <c r="B21" t="s">
        <v>38</v>
      </c>
      <c r="C21" t="s">
        <v>136</v>
      </c>
      <c r="D21">
        <v>2</v>
      </c>
    </row>
    <row r="22" spans="1:4" ht="12.75" hidden="1">
      <c r="A22" t="s">
        <v>2</v>
      </c>
      <c r="B22" t="s">
        <v>40</v>
      </c>
      <c r="C22" t="s">
        <v>33</v>
      </c>
      <c r="D22">
        <v>22.293</v>
      </c>
    </row>
    <row r="23" spans="1:4" ht="12.75" hidden="1">
      <c r="A23" t="s">
        <v>2</v>
      </c>
      <c r="B23" t="s">
        <v>40</v>
      </c>
      <c r="C23" t="s">
        <v>34</v>
      </c>
      <c r="D23">
        <v>12.926</v>
      </c>
    </row>
    <row r="24" spans="1:4" ht="12.75" hidden="1">
      <c r="A24" t="s">
        <v>2</v>
      </c>
      <c r="B24" t="s">
        <v>40</v>
      </c>
      <c r="C24" t="s">
        <v>32</v>
      </c>
      <c r="D24">
        <v>28.7</v>
      </c>
    </row>
    <row r="25" spans="1:4" ht="12.75" hidden="1">
      <c r="A25" t="s">
        <v>2</v>
      </c>
      <c r="B25" t="s">
        <v>40</v>
      </c>
      <c r="C25" t="s">
        <v>53</v>
      </c>
      <c r="D25">
        <v>0.795</v>
      </c>
    </row>
    <row r="26" spans="1:4" ht="12.75" hidden="1">
      <c r="A26" t="s">
        <v>2</v>
      </c>
      <c r="B26" t="s">
        <v>40</v>
      </c>
      <c r="C26" t="s">
        <v>52</v>
      </c>
      <c r="D26">
        <v>1.739</v>
      </c>
    </row>
    <row r="27" spans="1:4" ht="12.75" hidden="1">
      <c r="A27" t="s">
        <v>2</v>
      </c>
      <c r="B27" t="s">
        <v>40</v>
      </c>
      <c r="C27" t="s">
        <v>57</v>
      </c>
      <c r="D27">
        <v>0.291</v>
      </c>
    </row>
    <row r="28" spans="1:4" ht="12.75" hidden="1">
      <c r="A28" t="s">
        <v>2</v>
      </c>
      <c r="B28" t="s">
        <v>40</v>
      </c>
      <c r="C28" t="s">
        <v>58</v>
      </c>
      <c r="D28">
        <v>0.001</v>
      </c>
    </row>
    <row r="29" spans="1:4" ht="12.75" hidden="1">
      <c r="A29" t="s">
        <v>2</v>
      </c>
      <c r="B29" t="s">
        <v>40</v>
      </c>
      <c r="C29" t="s">
        <v>136</v>
      </c>
      <c r="D29">
        <v>3</v>
      </c>
    </row>
    <row r="30" spans="1:4" ht="12.75" hidden="1">
      <c r="A30" t="s">
        <v>2</v>
      </c>
      <c r="B30" t="s">
        <v>42</v>
      </c>
      <c r="C30" t="s">
        <v>33</v>
      </c>
      <c r="D30">
        <v>22.32</v>
      </c>
    </row>
    <row r="31" spans="1:4" ht="12.75" hidden="1">
      <c r="A31" t="s">
        <v>2</v>
      </c>
      <c r="B31" t="s">
        <v>42</v>
      </c>
      <c r="C31" t="s">
        <v>34</v>
      </c>
      <c r="D31">
        <v>12.956</v>
      </c>
    </row>
    <row r="32" spans="1:4" ht="12.75" hidden="1">
      <c r="A32" t="s">
        <v>2</v>
      </c>
      <c r="B32" t="s">
        <v>42</v>
      </c>
      <c r="C32" t="s">
        <v>32</v>
      </c>
      <c r="D32">
        <v>28.75</v>
      </c>
    </row>
    <row r="33" spans="1:4" ht="12.75" hidden="1">
      <c r="A33" t="s">
        <v>2</v>
      </c>
      <c r="B33" t="s">
        <v>42</v>
      </c>
      <c r="C33" t="s">
        <v>53</v>
      </c>
      <c r="D33">
        <v>0.797</v>
      </c>
    </row>
    <row r="34" spans="1:4" ht="12.75" hidden="1">
      <c r="A34" t="s">
        <v>2</v>
      </c>
      <c r="B34" t="s">
        <v>42</v>
      </c>
      <c r="C34" t="s">
        <v>52</v>
      </c>
      <c r="D34">
        <v>1.739</v>
      </c>
    </row>
    <row r="35" spans="1:4" ht="12.75" hidden="1">
      <c r="A35" t="s">
        <v>2</v>
      </c>
      <c r="B35" t="s">
        <v>42</v>
      </c>
      <c r="C35" t="s">
        <v>57</v>
      </c>
      <c r="D35">
        <v>0.293</v>
      </c>
    </row>
    <row r="36" spans="1:4" ht="12.75" hidden="1">
      <c r="A36" t="s">
        <v>2</v>
      </c>
      <c r="B36" t="s">
        <v>42</v>
      </c>
      <c r="C36" t="s">
        <v>59</v>
      </c>
      <c r="D36">
        <v>0.001</v>
      </c>
    </row>
    <row r="37" spans="1:4" ht="12.75" hidden="1">
      <c r="A37" t="s">
        <v>2</v>
      </c>
      <c r="B37" t="s">
        <v>42</v>
      </c>
      <c r="C37" t="s">
        <v>58</v>
      </c>
      <c r="D37">
        <v>0.001</v>
      </c>
    </row>
    <row r="38" spans="1:4" ht="12.75" hidden="1">
      <c r="A38" t="s">
        <v>2</v>
      </c>
      <c r="B38" t="s">
        <v>42</v>
      </c>
      <c r="C38" t="s">
        <v>136</v>
      </c>
      <c r="D38">
        <v>4</v>
      </c>
    </row>
    <row r="39" spans="1:4" ht="12.75" hidden="1">
      <c r="A39" t="s">
        <v>2</v>
      </c>
      <c r="B39" t="s">
        <v>44</v>
      </c>
      <c r="C39" t="s">
        <v>33</v>
      </c>
      <c r="D39">
        <v>25.167</v>
      </c>
    </row>
    <row r="40" spans="1:4" ht="12.75" hidden="1">
      <c r="A40" t="s">
        <v>2</v>
      </c>
      <c r="B40" t="s">
        <v>44</v>
      </c>
      <c r="C40" t="s">
        <v>34</v>
      </c>
      <c r="D40">
        <v>14.484</v>
      </c>
    </row>
    <row r="41" spans="1:4" ht="12.75" hidden="1">
      <c r="A41" t="s">
        <v>2</v>
      </c>
      <c r="B41" t="s">
        <v>44</v>
      </c>
      <c r="C41" t="s">
        <v>32</v>
      </c>
      <c r="D41">
        <v>31.629</v>
      </c>
    </row>
    <row r="42" spans="1:4" ht="12.75" hidden="1">
      <c r="A42" t="s">
        <v>2</v>
      </c>
      <c r="B42" t="s">
        <v>44</v>
      </c>
      <c r="C42" t="s">
        <v>53</v>
      </c>
      <c r="D42">
        <v>0.875</v>
      </c>
    </row>
    <row r="43" spans="1:4" ht="12.75" hidden="1">
      <c r="A43" t="s">
        <v>2</v>
      </c>
      <c r="B43" t="s">
        <v>44</v>
      </c>
      <c r="C43" t="s">
        <v>52</v>
      </c>
      <c r="D43">
        <v>1.787</v>
      </c>
    </row>
    <row r="44" spans="1:4" ht="12.75" hidden="1">
      <c r="A44" t="s">
        <v>2</v>
      </c>
      <c r="B44" t="s">
        <v>44</v>
      </c>
      <c r="C44" t="s">
        <v>57</v>
      </c>
      <c r="D44">
        <v>0.378</v>
      </c>
    </row>
    <row r="45" spans="1:4" ht="12.75" hidden="1">
      <c r="A45" t="s">
        <v>2</v>
      </c>
      <c r="B45" t="s">
        <v>44</v>
      </c>
      <c r="C45" t="s">
        <v>136</v>
      </c>
      <c r="D45">
        <v>5</v>
      </c>
    </row>
    <row r="46" spans="1:4" ht="12.75" hidden="1">
      <c r="A46" t="s">
        <v>2</v>
      </c>
      <c r="B46" t="s">
        <v>46</v>
      </c>
      <c r="C46" t="s">
        <v>33</v>
      </c>
      <c r="D46">
        <v>25.469</v>
      </c>
    </row>
    <row r="47" spans="1:4" ht="12.75" hidden="1">
      <c r="A47" t="s">
        <v>2</v>
      </c>
      <c r="B47" t="s">
        <v>46</v>
      </c>
      <c r="C47" t="s">
        <v>34</v>
      </c>
      <c r="D47">
        <v>14.603</v>
      </c>
    </row>
    <row r="48" spans="1:4" ht="12.75" hidden="1">
      <c r="A48" t="s">
        <v>2</v>
      </c>
      <c r="B48" t="s">
        <v>46</v>
      </c>
      <c r="C48" t="s">
        <v>32</v>
      </c>
      <c r="D48">
        <v>32.441</v>
      </c>
    </row>
    <row r="49" spans="1:4" ht="12.75" hidden="1">
      <c r="A49" t="s">
        <v>2</v>
      </c>
      <c r="B49" t="s">
        <v>46</v>
      </c>
      <c r="C49" t="s">
        <v>53</v>
      </c>
      <c r="D49">
        <v>0.897</v>
      </c>
    </row>
    <row r="50" spans="1:4" ht="12.75" hidden="1">
      <c r="A50" t="s">
        <v>2</v>
      </c>
      <c r="B50" t="s">
        <v>46</v>
      </c>
      <c r="C50" t="s">
        <v>52</v>
      </c>
      <c r="D50">
        <v>1.292</v>
      </c>
    </row>
    <row r="51" spans="1:4" ht="12.75" hidden="1">
      <c r="A51" t="s">
        <v>2</v>
      </c>
      <c r="B51" t="s">
        <v>46</v>
      </c>
      <c r="C51" t="s">
        <v>60</v>
      </c>
      <c r="D51">
        <v>17</v>
      </c>
    </row>
    <row r="52" spans="1:4" ht="12.75" hidden="1">
      <c r="A52" t="s">
        <v>2</v>
      </c>
      <c r="B52" t="s">
        <v>46</v>
      </c>
      <c r="C52" t="s">
        <v>136</v>
      </c>
      <c r="D52">
        <v>6</v>
      </c>
    </row>
    <row r="53" spans="1:4" ht="12.75" hidden="1">
      <c r="A53" t="s">
        <v>2</v>
      </c>
      <c r="B53" t="s">
        <v>48</v>
      </c>
      <c r="C53" t="s">
        <v>33</v>
      </c>
      <c r="D53">
        <v>27.767</v>
      </c>
    </row>
    <row r="54" spans="1:4" ht="12.75" hidden="1">
      <c r="A54" t="s">
        <v>2</v>
      </c>
      <c r="B54" t="s">
        <v>48</v>
      </c>
      <c r="C54" t="s">
        <v>34</v>
      </c>
      <c r="D54">
        <v>16.086</v>
      </c>
    </row>
    <row r="55" spans="1:4" ht="12.75" hidden="1">
      <c r="A55" t="s">
        <v>2</v>
      </c>
      <c r="B55" t="s">
        <v>48</v>
      </c>
      <c r="C55" t="s">
        <v>32</v>
      </c>
      <c r="D55">
        <v>33.762</v>
      </c>
    </row>
    <row r="56" spans="1:4" ht="12.75" hidden="1">
      <c r="A56" t="s">
        <v>2</v>
      </c>
      <c r="B56" t="s">
        <v>48</v>
      </c>
      <c r="C56" t="s">
        <v>53</v>
      </c>
      <c r="D56">
        <v>0.925</v>
      </c>
    </row>
    <row r="57" spans="1:4" ht="12.75" hidden="1">
      <c r="A57" t="s">
        <v>2</v>
      </c>
      <c r="B57" t="s">
        <v>48</v>
      </c>
      <c r="C57" t="s">
        <v>52</v>
      </c>
      <c r="D57">
        <v>1.879</v>
      </c>
    </row>
    <row r="58" spans="1:4" ht="12.75" hidden="1">
      <c r="A58" t="s">
        <v>2</v>
      </c>
      <c r="B58" t="s">
        <v>48</v>
      </c>
      <c r="C58" t="s">
        <v>57</v>
      </c>
      <c r="D58">
        <v>0.542</v>
      </c>
    </row>
    <row r="59" spans="1:4" ht="12.75" hidden="1">
      <c r="A59" t="s">
        <v>2</v>
      </c>
      <c r="B59" t="s">
        <v>48</v>
      </c>
      <c r="C59" t="s">
        <v>59</v>
      </c>
      <c r="D59">
        <v>0.056</v>
      </c>
    </row>
    <row r="60" spans="1:4" ht="12.75" hidden="1">
      <c r="A60" t="s">
        <v>2</v>
      </c>
      <c r="B60" t="s">
        <v>48</v>
      </c>
      <c r="C60" t="s">
        <v>136</v>
      </c>
      <c r="D60">
        <v>7</v>
      </c>
    </row>
    <row r="61" spans="1:4" ht="12.75" hidden="1">
      <c r="A61" t="s">
        <v>2</v>
      </c>
      <c r="B61" t="s">
        <v>50</v>
      </c>
      <c r="C61" t="s">
        <v>33</v>
      </c>
      <c r="D61">
        <v>25.861</v>
      </c>
    </row>
    <row r="62" spans="1:4" ht="12.75" hidden="1">
      <c r="A62" t="s">
        <v>2</v>
      </c>
      <c r="B62" t="s">
        <v>50</v>
      </c>
      <c r="C62" t="s">
        <v>34</v>
      </c>
      <c r="D62">
        <v>14.184</v>
      </c>
    </row>
    <row r="63" spans="1:4" ht="12.75" hidden="1">
      <c r="A63" t="s">
        <v>2</v>
      </c>
      <c r="B63" t="s">
        <v>50</v>
      </c>
      <c r="C63" t="s">
        <v>32</v>
      </c>
      <c r="D63">
        <v>34.58</v>
      </c>
    </row>
    <row r="64" spans="1:4" ht="12.75" hidden="1">
      <c r="A64" t="s">
        <v>2</v>
      </c>
      <c r="B64" t="s">
        <v>50</v>
      </c>
      <c r="C64" t="s">
        <v>53</v>
      </c>
      <c r="D64">
        <v>0.885</v>
      </c>
    </row>
    <row r="65" spans="1:4" ht="12.75" hidden="1">
      <c r="A65" t="s">
        <v>2</v>
      </c>
      <c r="B65" t="s">
        <v>50</v>
      </c>
      <c r="C65" t="s">
        <v>52</v>
      </c>
      <c r="D65">
        <v>1.3</v>
      </c>
    </row>
    <row r="66" spans="1:4" ht="12.75" hidden="1">
      <c r="A66" t="s">
        <v>2</v>
      </c>
      <c r="B66" t="s">
        <v>50</v>
      </c>
      <c r="C66" t="s">
        <v>60</v>
      </c>
      <c r="D66">
        <v>15</v>
      </c>
    </row>
    <row r="67" spans="1:4" ht="12.75" hidden="1">
      <c r="A67" t="s">
        <v>2</v>
      </c>
      <c r="B67" t="s">
        <v>50</v>
      </c>
      <c r="C67" t="s">
        <v>136</v>
      </c>
      <c r="D67">
        <v>8</v>
      </c>
    </row>
    <row r="68" spans="1:2" ht="12.75">
      <c r="A68" s="45" t="s">
        <v>64</v>
      </c>
      <c r="B68" s="43" t="s">
        <v>2</v>
      </c>
    </row>
    <row r="70" spans="1:11" ht="12.75">
      <c r="A70" s="44" t="s">
        <v>137</v>
      </c>
      <c r="B70" s="44" t="s">
        <v>134</v>
      </c>
      <c r="C70" s="56"/>
      <c r="D70" s="56"/>
      <c r="E70" s="56"/>
      <c r="F70" s="56"/>
      <c r="G70" s="56"/>
      <c r="H70" s="56"/>
      <c r="I70" s="56"/>
      <c r="J70" s="56"/>
      <c r="K70" s="48"/>
    </row>
    <row r="71" spans="1:11" ht="12.75">
      <c r="A71" s="44" t="s">
        <v>133</v>
      </c>
      <c r="B71" s="42" t="s">
        <v>136</v>
      </c>
      <c r="C71" s="57" t="s">
        <v>32</v>
      </c>
      <c r="D71" s="57" t="s">
        <v>33</v>
      </c>
      <c r="E71" s="57" t="s">
        <v>34</v>
      </c>
      <c r="F71" s="57" t="s">
        <v>52</v>
      </c>
      <c r="G71" s="57" t="s">
        <v>53</v>
      </c>
      <c r="H71" s="57" t="s">
        <v>60</v>
      </c>
      <c r="I71" s="57" t="s">
        <v>57</v>
      </c>
      <c r="J71" s="57" t="s">
        <v>59</v>
      </c>
      <c r="K71" s="49" t="s">
        <v>58</v>
      </c>
    </row>
    <row r="72" spans="1:11" ht="12.75">
      <c r="A72" s="42" t="s">
        <v>48</v>
      </c>
      <c r="B72" s="50">
        <v>7</v>
      </c>
      <c r="C72" s="58">
        <v>33.762</v>
      </c>
      <c r="D72" s="58">
        <v>27.767</v>
      </c>
      <c r="E72" s="58">
        <v>16.086</v>
      </c>
      <c r="F72" s="58">
        <v>1.879</v>
      </c>
      <c r="G72" s="58">
        <v>0.925</v>
      </c>
      <c r="H72" s="58"/>
      <c r="I72" s="58">
        <v>0.542</v>
      </c>
      <c r="J72" s="58">
        <v>0.056</v>
      </c>
      <c r="K72" s="51"/>
    </row>
    <row r="73" spans="1:11" ht="12.75">
      <c r="A73" s="46" t="s">
        <v>50</v>
      </c>
      <c r="B73" s="52">
        <v>8</v>
      </c>
      <c r="C73" s="29">
        <v>34.58</v>
      </c>
      <c r="D73" s="29">
        <v>25.861</v>
      </c>
      <c r="E73" s="29">
        <v>14.184</v>
      </c>
      <c r="F73" s="29">
        <v>1.3</v>
      </c>
      <c r="G73" s="29">
        <v>0.885</v>
      </c>
      <c r="H73" s="29">
        <v>15</v>
      </c>
      <c r="I73" s="29"/>
      <c r="J73" s="29"/>
      <c r="K73" s="53"/>
    </row>
    <row r="74" spans="1:11" ht="12.75">
      <c r="A74" s="46" t="s">
        <v>38</v>
      </c>
      <c r="B74" s="52">
        <v>2</v>
      </c>
      <c r="C74" s="29">
        <v>28.301</v>
      </c>
      <c r="D74" s="29">
        <v>21.687</v>
      </c>
      <c r="E74" s="29">
        <v>12.639</v>
      </c>
      <c r="F74" s="29">
        <v>1.783</v>
      </c>
      <c r="G74" s="29">
        <v>0.79</v>
      </c>
      <c r="H74" s="29"/>
      <c r="I74" s="29">
        <v>0.286</v>
      </c>
      <c r="J74" s="29">
        <v>0.001</v>
      </c>
      <c r="K74" s="53">
        <v>0.001</v>
      </c>
    </row>
    <row r="75" spans="1:11" ht="12.75">
      <c r="A75" s="46" t="s">
        <v>42</v>
      </c>
      <c r="B75" s="52">
        <v>4</v>
      </c>
      <c r="C75" s="29">
        <v>28.75</v>
      </c>
      <c r="D75" s="29">
        <v>22.32</v>
      </c>
      <c r="E75" s="29">
        <v>12.956</v>
      </c>
      <c r="F75" s="29">
        <v>1.739</v>
      </c>
      <c r="G75" s="29">
        <v>0.797</v>
      </c>
      <c r="H75" s="29"/>
      <c r="I75" s="29">
        <v>0.293</v>
      </c>
      <c r="J75" s="29">
        <v>0.001</v>
      </c>
      <c r="K75" s="53">
        <v>0.001</v>
      </c>
    </row>
    <row r="76" spans="1:11" ht="12.75">
      <c r="A76" s="60" t="s">
        <v>36</v>
      </c>
      <c r="B76" s="61">
        <v>1</v>
      </c>
      <c r="C76" s="62">
        <v>28.299</v>
      </c>
      <c r="D76" s="62">
        <v>21.753</v>
      </c>
      <c r="E76" s="62">
        <v>12.706</v>
      </c>
      <c r="F76" s="62">
        <v>1.785</v>
      </c>
      <c r="G76" s="62">
        <v>0.79</v>
      </c>
      <c r="H76" s="62"/>
      <c r="I76" s="62">
        <v>0.288</v>
      </c>
      <c r="J76" s="62"/>
      <c r="K76" s="63">
        <v>0.001</v>
      </c>
    </row>
    <row r="77" spans="1:11" ht="12.75">
      <c r="A77" s="46" t="s">
        <v>40</v>
      </c>
      <c r="B77" s="52">
        <v>3</v>
      </c>
      <c r="C77" s="29">
        <v>28.7</v>
      </c>
      <c r="D77" s="29">
        <v>22.293</v>
      </c>
      <c r="E77" s="29">
        <v>12.926</v>
      </c>
      <c r="F77" s="29">
        <v>1.739</v>
      </c>
      <c r="G77" s="29">
        <v>0.795</v>
      </c>
      <c r="H77" s="29"/>
      <c r="I77" s="29">
        <v>0.291</v>
      </c>
      <c r="J77" s="29"/>
      <c r="K77" s="53">
        <v>0.001</v>
      </c>
    </row>
    <row r="78" spans="1:11" ht="12.75">
      <c r="A78" s="46" t="s">
        <v>44</v>
      </c>
      <c r="B78" s="52">
        <v>5</v>
      </c>
      <c r="C78" s="29">
        <v>31.629</v>
      </c>
      <c r="D78" s="29">
        <v>25.167</v>
      </c>
      <c r="E78" s="29">
        <v>14.484</v>
      </c>
      <c r="F78" s="29">
        <v>1.787</v>
      </c>
      <c r="G78" s="29">
        <v>0.875</v>
      </c>
      <c r="H78" s="29"/>
      <c r="I78" s="29">
        <v>0.378</v>
      </c>
      <c r="J78" s="29"/>
      <c r="K78" s="53"/>
    </row>
    <row r="79" spans="1:11" ht="12.75">
      <c r="A79" s="47" t="s">
        <v>46</v>
      </c>
      <c r="B79" s="54">
        <v>6</v>
      </c>
      <c r="C79" s="59">
        <v>32.441</v>
      </c>
      <c r="D79" s="59">
        <v>25.469</v>
      </c>
      <c r="E79" s="59">
        <v>14.603</v>
      </c>
      <c r="F79" s="59">
        <v>1.292</v>
      </c>
      <c r="G79" s="59">
        <v>0.897</v>
      </c>
      <c r="H79" s="59">
        <v>17</v>
      </c>
      <c r="I79" s="59"/>
      <c r="J79" s="59"/>
      <c r="K79" s="55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GSU ITC</cp:lastModifiedBy>
  <dcterms:created xsi:type="dcterms:W3CDTF">1997-09-28T15:55:35Z</dcterms:created>
  <dcterms:modified xsi:type="dcterms:W3CDTF">2002-09-24T16:16:17Z</dcterms:modified>
  <cp:category/>
  <cp:version/>
  <cp:contentType/>
  <cp:contentStatus/>
</cp:coreProperties>
</file>